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ewid\Documents\Dokumenty ED\ROK AKADEMICKI 2022 23\Curriculum na strone\"/>
    </mc:Choice>
  </mc:AlternateContent>
  <bookViews>
    <workbookView xWindow="0" yWindow="0" windowWidth="28800" windowHeight="12435" activeTab="6"/>
  </bookViews>
  <sheets>
    <sheet name="I rok" sheetId="4" r:id="rId1"/>
    <sheet name="II rok" sheetId="8" r:id="rId2"/>
    <sheet name="III rok" sheetId="9" r:id="rId3"/>
    <sheet name="IV rok" sheetId="10" r:id="rId4"/>
    <sheet name="Arkusz4" sheetId="13" state="hidden" r:id="rId5"/>
    <sheet name="V rok" sheetId="11" r:id="rId6"/>
    <sheet name="VI rok" sheetId="14" r:id="rId7"/>
    <sheet name="Razem" sheetId="5" r:id="rId8"/>
    <sheet name="Arkusz1" sheetId="16" r:id="rId9"/>
    <sheet name="Fakultety" sheetId="15" r:id="rId10"/>
  </sheets>
  <externalReferences>
    <externalReference r:id="rId11"/>
    <externalReference r:id="rId12"/>
  </externalReferences>
  <definedNames>
    <definedName name="_xlnm.Print_Area" localSheetId="0">'I rok'!$A$1:$AE$57</definedName>
    <definedName name="_xlnm.Print_Area" localSheetId="1">'II rok'!$A$1:$AE$75</definedName>
    <definedName name="_xlnm.Print_Area" localSheetId="2">'III rok'!$A$1:$AE$60</definedName>
    <definedName name="_xlnm.Print_Area" localSheetId="3">'IV rok'!$A$1:$AE$56</definedName>
    <definedName name="_xlnm.Print_Area" localSheetId="5">'V rok'!$A$1:$AE$42</definedName>
    <definedName name="_xlnm.Print_Area" localSheetId="6">'VI rok'!$A$1:$AE$36</definedName>
    <definedName name="_xlnm.Print_Titles" localSheetId="0">'I rok'!$5:$9</definedName>
    <definedName name="_xlnm.Print_Titles" localSheetId="1">'II rok'!$5:$9</definedName>
    <definedName name="_xlnm.Print_Titles" localSheetId="2">'III rok'!$5:$9</definedName>
    <definedName name="_xlnm.Print_Titles" localSheetId="3">'IV rok'!$6:$9</definedName>
    <definedName name="_xlnm.Print_Titles" localSheetId="5">'V rok'!$6:$9</definedName>
  </definedNames>
  <calcPr calcId="152511"/>
</workbook>
</file>

<file path=xl/calcChain.xml><?xml version="1.0" encoding="utf-8"?>
<calcChain xmlns="http://schemas.openxmlformats.org/spreadsheetml/2006/main">
  <c r="AB47" i="8" l="1"/>
  <c r="AA43" i="9"/>
  <c r="Z43" i="9"/>
  <c r="AB43" i="9"/>
  <c r="T40" i="10"/>
  <c r="AB40" i="10"/>
  <c r="AB49" i="11" l="1"/>
  <c r="AA49" i="11"/>
  <c r="Z49" i="11"/>
  <c r="Y49" i="11"/>
  <c r="C11" i="14" l="1"/>
  <c r="C77" i="5"/>
  <c r="C10" i="14"/>
  <c r="X49" i="11" l="1"/>
  <c r="X18" i="11"/>
  <c r="X31" i="11"/>
  <c r="AD34" i="11" l="1"/>
  <c r="AD22" i="9"/>
  <c r="F41" i="5"/>
  <c r="G41" i="5"/>
  <c r="H41" i="5"/>
  <c r="I41" i="5"/>
  <c r="J41" i="5"/>
  <c r="K41" i="5"/>
  <c r="E41" i="5"/>
  <c r="J16" i="5"/>
  <c r="B65" i="15" l="1"/>
  <c r="B66" i="15"/>
  <c r="D67" i="15"/>
  <c r="AE72" i="11"/>
  <c r="AD72" i="11"/>
  <c r="AC72" i="11"/>
  <c r="AB72" i="11"/>
  <c r="AA72" i="11"/>
  <c r="Z72" i="11"/>
  <c r="Y72" i="11"/>
  <c r="F129" i="5"/>
  <c r="G129" i="5"/>
  <c r="J129" i="5"/>
  <c r="K129" i="5"/>
  <c r="H128" i="5"/>
  <c r="E128" i="5"/>
  <c r="H127" i="5"/>
  <c r="I127" i="5"/>
  <c r="E127" i="5"/>
  <c r="AE71" i="11"/>
  <c r="AD71" i="11"/>
  <c r="AC71" i="11"/>
  <c r="AB71" i="11"/>
  <c r="AA71" i="11"/>
  <c r="Z71" i="11"/>
  <c r="Y71" i="11"/>
  <c r="AE70" i="11"/>
  <c r="AD70" i="11"/>
  <c r="AC70" i="11"/>
  <c r="AB70" i="11"/>
  <c r="AA70" i="11"/>
  <c r="Z70" i="11"/>
  <c r="Y70" i="11"/>
  <c r="AE69" i="11"/>
  <c r="AD69" i="11"/>
  <c r="AC69" i="11"/>
  <c r="AB69" i="11"/>
  <c r="AA69" i="11"/>
  <c r="Z69" i="11"/>
  <c r="Y69" i="11"/>
  <c r="AE68" i="11"/>
  <c r="AD68" i="11"/>
  <c r="AA68" i="11"/>
  <c r="Z68" i="11"/>
  <c r="Y68" i="11"/>
  <c r="AE67" i="11"/>
  <c r="AD67" i="11"/>
  <c r="AC67" i="11"/>
  <c r="AB67" i="11"/>
  <c r="AA67" i="11"/>
  <c r="Z67" i="11"/>
  <c r="Y67" i="11"/>
  <c r="AE66" i="11"/>
  <c r="AD66" i="11"/>
  <c r="AC66" i="11"/>
  <c r="AB66" i="11"/>
  <c r="AA66" i="11"/>
  <c r="Z66" i="11"/>
  <c r="Y66" i="11"/>
  <c r="AE65" i="11"/>
  <c r="AD65" i="11"/>
  <c r="AC65" i="11"/>
  <c r="AB65" i="11"/>
  <c r="AA65" i="11"/>
  <c r="Z65" i="11"/>
  <c r="Y65" i="11"/>
  <c r="AE64" i="11"/>
  <c r="AD64" i="11"/>
  <c r="AC64" i="11"/>
  <c r="AB64" i="11"/>
  <c r="AA64" i="11"/>
  <c r="Z64" i="11"/>
  <c r="Y64" i="11"/>
  <c r="AE63" i="11"/>
  <c r="AD63" i="11"/>
  <c r="AC63" i="11"/>
  <c r="AB63" i="11"/>
  <c r="AA63" i="11"/>
  <c r="Z63" i="11"/>
  <c r="Y63" i="11"/>
  <c r="AE62" i="11"/>
  <c r="AD62" i="11"/>
  <c r="AC62" i="11"/>
  <c r="AB62" i="11"/>
  <c r="AA62" i="11"/>
  <c r="Z62" i="11"/>
  <c r="Y62" i="11"/>
  <c r="AE61" i="11"/>
  <c r="AD61" i="11"/>
  <c r="AC61" i="11"/>
  <c r="AB61" i="11"/>
  <c r="AA61" i="11"/>
  <c r="Z61" i="11"/>
  <c r="Y61" i="11"/>
  <c r="AE60" i="11"/>
  <c r="AD60" i="11"/>
  <c r="AC60" i="11"/>
  <c r="AB60" i="11"/>
  <c r="AA60" i="11"/>
  <c r="Z60" i="11"/>
  <c r="Y60" i="11"/>
  <c r="AE59" i="11"/>
  <c r="AD59" i="11"/>
  <c r="AC59" i="11"/>
  <c r="AB59" i="11"/>
  <c r="AA59" i="11"/>
  <c r="Z59" i="11"/>
  <c r="Y59" i="11"/>
  <c r="AE58" i="11"/>
  <c r="AD58" i="11"/>
  <c r="AC58" i="11"/>
  <c r="AB58" i="11"/>
  <c r="AA58" i="11"/>
  <c r="Z58" i="11"/>
  <c r="Y58" i="11"/>
  <c r="AE57" i="11"/>
  <c r="AD57" i="11"/>
  <c r="AC57" i="11"/>
  <c r="AB57" i="11"/>
  <c r="AA57" i="11"/>
  <c r="Z57" i="11"/>
  <c r="Y57" i="11"/>
  <c r="AE56" i="11"/>
  <c r="AD56" i="11"/>
  <c r="AC56" i="11"/>
  <c r="AB56" i="11"/>
  <c r="AA56" i="11"/>
  <c r="Z56" i="11"/>
  <c r="Y56" i="11"/>
  <c r="AE55" i="11"/>
  <c r="AD55" i="11"/>
  <c r="AC55" i="11"/>
  <c r="AB55" i="11"/>
  <c r="AA55" i="11"/>
  <c r="Z55" i="11"/>
  <c r="Y55" i="11"/>
  <c r="AE54" i="11"/>
  <c r="AD54" i="11"/>
  <c r="AC54" i="11"/>
  <c r="AB54" i="11"/>
  <c r="AA54" i="11"/>
  <c r="Z54" i="11"/>
  <c r="Y54" i="11"/>
  <c r="AE53" i="11"/>
  <c r="AD53" i="11"/>
  <c r="AC53" i="11"/>
  <c r="AB53" i="11"/>
  <c r="AA53" i="11"/>
  <c r="Z53" i="11"/>
  <c r="Y53" i="11"/>
  <c r="AE52" i="11"/>
  <c r="AD52" i="11"/>
  <c r="AC52" i="11"/>
  <c r="AB52" i="11"/>
  <c r="AA52" i="11"/>
  <c r="Z52" i="11"/>
  <c r="Y52" i="11"/>
  <c r="AE47" i="11"/>
  <c r="AD47" i="11"/>
  <c r="AC47" i="11"/>
  <c r="AB47" i="11"/>
  <c r="AA47" i="11"/>
  <c r="Z47" i="11"/>
  <c r="Y47" i="11"/>
  <c r="AE46" i="11"/>
  <c r="AD46" i="11"/>
  <c r="AC46" i="11"/>
  <c r="I129" i="5" s="1"/>
  <c r="AB46" i="11"/>
  <c r="H129" i="5" s="1"/>
  <c r="AA46" i="11"/>
  <c r="Z46" i="11"/>
  <c r="Y46" i="11"/>
  <c r="E129" i="5" s="1"/>
  <c r="AE45" i="11"/>
  <c r="K128" i="5" s="1"/>
  <c r="AD45" i="11"/>
  <c r="J128" i="5" s="1"/>
  <c r="AC45" i="11"/>
  <c r="I128" i="5" s="1"/>
  <c r="AB45" i="11"/>
  <c r="AA45" i="11"/>
  <c r="G128" i="5" s="1"/>
  <c r="Z45" i="11"/>
  <c r="F128" i="5" s="1"/>
  <c r="Y45" i="11"/>
  <c r="AE44" i="11"/>
  <c r="K127" i="5" s="1"/>
  <c r="AD44" i="11"/>
  <c r="J127" i="5" s="1"/>
  <c r="AC44" i="11"/>
  <c r="AB44" i="11"/>
  <c r="AA44" i="11"/>
  <c r="G127" i="5" s="1"/>
  <c r="Z44" i="11"/>
  <c r="F127" i="5" s="1"/>
  <c r="Y44" i="11"/>
  <c r="F126" i="5" l="1"/>
  <c r="G126" i="5"/>
  <c r="H126" i="5"/>
  <c r="I126" i="5"/>
  <c r="J126" i="5"/>
  <c r="K126" i="5"/>
  <c r="E126" i="5"/>
  <c r="E125" i="5"/>
  <c r="F125" i="5"/>
  <c r="G125" i="5"/>
  <c r="H125" i="5"/>
  <c r="I125" i="5"/>
  <c r="J125" i="5"/>
  <c r="K125" i="5"/>
  <c r="F124" i="5"/>
  <c r="G124" i="5"/>
  <c r="H124" i="5"/>
  <c r="I124" i="5"/>
  <c r="J124" i="5"/>
  <c r="K124" i="5"/>
  <c r="E124" i="5"/>
  <c r="E122" i="5"/>
  <c r="F122" i="5"/>
  <c r="G122" i="5"/>
  <c r="H122" i="5"/>
  <c r="I122" i="5"/>
  <c r="J122" i="5"/>
  <c r="K122" i="5"/>
  <c r="E123" i="5"/>
  <c r="F123" i="5"/>
  <c r="G123" i="5"/>
  <c r="H123" i="5"/>
  <c r="I123" i="5"/>
  <c r="J123" i="5"/>
  <c r="K123" i="5"/>
  <c r="F121" i="5"/>
  <c r="G121" i="5"/>
  <c r="H121" i="5"/>
  <c r="I121" i="5"/>
  <c r="J121" i="5"/>
  <c r="K121" i="5"/>
  <c r="E121" i="5"/>
  <c r="F120" i="5"/>
  <c r="G120" i="5"/>
  <c r="H120" i="5"/>
  <c r="I120" i="5"/>
  <c r="J120" i="5"/>
  <c r="K120" i="5"/>
  <c r="E120" i="5"/>
  <c r="E119" i="5"/>
  <c r="F118" i="5"/>
  <c r="G118" i="5"/>
  <c r="H118" i="5"/>
  <c r="I118" i="5"/>
  <c r="J118" i="5"/>
  <c r="K118" i="5"/>
  <c r="E118" i="5"/>
  <c r="E117" i="5"/>
  <c r="F117" i="5"/>
  <c r="G117" i="5"/>
  <c r="H117" i="5"/>
  <c r="I117" i="5"/>
  <c r="J117" i="5"/>
  <c r="K117" i="5"/>
  <c r="F116" i="5"/>
  <c r="G116" i="5"/>
  <c r="H116" i="5"/>
  <c r="I116" i="5"/>
  <c r="J116" i="5"/>
  <c r="K116" i="5"/>
  <c r="E116" i="5"/>
  <c r="E114" i="5"/>
  <c r="F114" i="5"/>
  <c r="G114" i="5"/>
  <c r="H114" i="5"/>
  <c r="I114" i="5"/>
  <c r="J114" i="5"/>
  <c r="K114" i="5"/>
  <c r="E115" i="5"/>
  <c r="F115" i="5"/>
  <c r="G115" i="5"/>
  <c r="H115" i="5"/>
  <c r="I115" i="5"/>
  <c r="J115" i="5"/>
  <c r="K115" i="5"/>
  <c r="F113" i="5"/>
  <c r="G113" i="5"/>
  <c r="H113" i="5"/>
  <c r="I113" i="5"/>
  <c r="J113" i="5"/>
  <c r="K113" i="5"/>
  <c r="E113" i="5"/>
  <c r="E112" i="5"/>
  <c r="F112" i="5"/>
  <c r="G112" i="5"/>
  <c r="H112" i="5"/>
  <c r="I112" i="5"/>
  <c r="J112" i="5"/>
  <c r="K112" i="5"/>
  <c r="F111" i="5"/>
  <c r="G111" i="5"/>
  <c r="H111" i="5"/>
  <c r="I111" i="5"/>
  <c r="J111" i="5"/>
  <c r="K111" i="5"/>
  <c r="E111" i="5"/>
  <c r="F110" i="5"/>
  <c r="G110" i="5"/>
  <c r="H110" i="5"/>
  <c r="I110" i="5"/>
  <c r="J110" i="5"/>
  <c r="K110" i="5"/>
  <c r="E110" i="5"/>
  <c r="F109" i="5"/>
  <c r="G109" i="5"/>
  <c r="H109" i="5"/>
  <c r="I109" i="5"/>
  <c r="J109" i="5"/>
  <c r="K109" i="5"/>
  <c r="E109" i="5"/>
  <c r="E108" i="5"/>
  <c r="E107" i="5"/>
  <c r="F107" i="5"/>
  <c r="G107" i="5"/>
  <c r="H107" i="5"/>
  <c r="I107" i="5"/>
  <c r="J107" i="5"/>
  <c r="K107" i="5"/>
  <c r="F106" i="5"/>
  <c r="G106" i="5"/>
  <c r="H106" i="5"/>
  <c r="I106" i="5"/>
  <c r="J106" i="5"/>
  <c r="K106" i="5"/>
  <c r="E106" i="5"/>
  <c r="F77" i="5" l="1"/>
  <c r="G77" i="5"/>
  <c r="H77" i="5"/>
  <c r="I77" i="5"/>
  <c r="J77" i="5"/>
  <c r="K77" i="5"/>
  <c r="E77" i="5"/>
  <c r="AF44" i="15" l="1"/>
  <c r="AE44" i="15"/>
  <c r="AD44" i="15"/>
  <c r="AC44" i="15"/>
  <c r="AB44" i="15"/>
  <c r="AA44" i="15"/>
  <c r="Z44" i="15"/>
  <c r="AF43" i="15"/>
  <c r="AE43" i="15"/>
  <c r="AD43" i="15"/>
  <c r="AC43" i="15"/>
  <c r="AB43" i="15"/>
  <c r="AA43" i="15"/>
  <c r="Z43" i="15"/>
  <c r="AF42" i="15"/>
  <c r="AE42" i="15"/>
  <c r="AD42" i="15"/>
  <c r="AC42" i="15"/>
  <c r="AB42" i="15"/>
  <c r="AA42" i="15"/>
  <c r="Z42" i="15"/>
  <c r="AF41" i="15"/>
  <c r="AE41" i="15"/>
  <c r="AD41" i="15"/>
  <c r="AC41" i="15"/>
  <c r="AB41" i="15"/>
  <c r="AA41" i="15"/>
  <c r="Z41" i="15"/>
  <c r="AF40" i="15"/>
  <c r="AE40" i="15"/>
  <c r="AD40" i="15"/>
  <c r="AC40" i="15"/>
  <c r="AB40" i="15"/>
  <c r="AA40" i="15"/>
  <c r="Z40" i="15"/>
  <c r="AF39" i="15"/>
  <c r="AE39" i="15"/>
  <c r="AD39" i="15"/>
  <c r="AC39" i="15"/>
  <c r="AB39" i="15"/>
  <c r="AA39" i="15"/>
  <c r="Z39" i="15"/>
  <c r="AF38" i="15"/>
  <c r="AE38" i="15"/>
  <c r="AD38" i="15"/>
  <c r="AC38" i="15"/>
  <c r="AB38" i="15"/>
  <c r="AA38" i="15"/>
  <c r="Z38" i="15"/>
  <c r="AF37" i="15"/>
  <c r="AE37" i="15"/>
  <c r="AD37" i="15"/>
  <c r="AC37" i="15"/>
  <c r="AB37" i="15"/>
  <c r="AA37" i="15"/>
  <c r="Z37" i="15"/>
  <c r="AF36" i="15"/>
  <c r="AE36" i="15"/>
  <c r="AD36" i="15"/>
  <c r="AC36" i="15"/>
  <c r="AB36" i="15"/>
  <c r="AA36" i="15"/>
  <c r="Z36" i="15"/>
  <c r="AF34" i="15"/>
  <c r="AE34" i="15"/>
  <c r="AD34" i="15"/>
  <c r="AC34" i="15"/>
  <c r="AB34" i="15"/>
  <c r="AA34" i="15"/>
  <c r="Z34" i="15"/>
  <c r="AF33" i="15"/>
  <c r="AE33" i="15"/>
  <c r="AD33" i="15"/>
  <c r="AC33" i="15"/>
  <c r="AB33" i="15"/>
  <c r="AA33" i="15"/>
  <c r="Z33" i="15"/>
  <c r="AF32" i="15"/>
  <c r="AE32" i="15"/>
  <c r="AD32" i="15"/>
  <c r="AC32" i="15"/>
  <c r="AB32" i="15"/>
  <c r="AA32" i="15"/>
  <c r="Z32" i="15"/>
  <c r="AF31" i="15"/>
  <c r="AE31" i="15"/>
  <c r="AD31" i="15"/>
  <c r="AC31" i="15"/>
  <c r="AB31" i="15"/>
  <c r="AA31" i="15"/>
  <c r="Z31" i="15"/>
  <c r="AF30" i="15"/>
  <c r="AE30" i="15"/>
  <c r="AD30" i="15"/>
  <c r="AC30" i="15"/>
  <c r="AB30" i="15"/>
  <c r="AA30" i="15"/>
  <c r="Z30" i="15"/>
  <c r="AF29" i="15"/>
  <c r="AE29" i="15"/>
  <c r="AD29" i="15"/>
  <c r="AC29" i="15"/>
  <c r="AB29" i="15"/>
  <c r="AA29" i="15"/>
  <c r="Z29" i="15"/>
  <c r="AF28" i="15"/>
  <c r="AE28" i="15"/>
  <c r="AD28" i="15"/>
  <c r="AC28" i="15"/>
  <c r="AB28" i="15"/>
  <c r="AA28" i="15"/>
  <c r="Z28" i="15"/>
  <c r="AF27" i="15"/>
  <c r="AE27" i="15"/>
  <c r="AD27" i="15"/>
  <c r="AC27" i="15"/>
  <c r="AB27" i="15"/>
  <c r="AA27" i="15"/>
  <c r="Z27" i="15"/>
  <c r="F55" i="5"/>
  <c r="G55" i="5"/>
  <c r="H55" i="5"/>
  <c r="I55" i="5"/>
  <c r="J55" i="5"/>
  <c r="K55" i="5"/>
  <c r="E55" i="5"/>
  <c r="F44" i="5"/>
  <c r="G44" i="5"/>
  <c r="H44" i="5"/>
  <c r="I44" i="5"/>
  <c r="J44" i="5"/>
  <c r="K44" i="5"/>
  <c r="E44" i="5"/>
  <c r="F42" i="5"/>
  <c r="G42" i="5"/>
  <c r="H42" i="5"/>
  <c r="I42" i="5"/>
  <c r="J42" i="5"/>
  <c r="K42" i="5"/>
  <c r="E42" i="5"/>
  <c r="F40" i="5"/>
  <c r="G40" i="5"/>
  <c r="H40" i="5"/>
  <c r="I40" i="5"/>
  <c r="J40" i="5"/>
  <c r="K40" i="5"/>
  <c r="E40" i="5"/>
  <c r="F130" i="5" l="1"/>
  <c r="G130" i="5"/>
  <c r="H130" i="5"/>
  <c r="I130" i="5"/>
  <c r="J130" i="5"/>
  <c r="K130" i="5"/>
  <c r="E130" i="5"/>
  <c r="AF25" i="15"/>
  <c r="AE25" i="15"/>
  <c r="AD25" i="15"/>
  <c r="AC25" i="15"/>
  <c r="AB25" i="15"/>
  <c r="AA25" i="15"/>
  <c r="Z25" i="15"/>
  <c r="AF24" i="15"/>
  <c r="AE24" i="15"/>
  <c r="AD24" i="15"/>
  <c r="AC24" i="15"/>
  <c r="AB24" i="15"/>
  <c r="AA24" i="15"/>
  <c r="Z24" i="15"/>
  <c r="AF23" i="15"/>
  <c r="AE23" i="15"/>
  <c r="AD23" i="15"/>
  <c r="AC23" i="15"/>
  <c r="AB23" i="15"/>
  <c r="AA23" i="15"/>
  <c r="Z23" i="15"/>
  <c r="AF22" i="15"/>
  <c r="AE22" i="15"/>
  <c r="AD22" i="15"/>
  <c r="AC22" i="15"/>
  <c r="AB22" i="15"/>
  <c r="AA22" i="15"/>
  <c r="Z22" i="15"/>
  <c r="AF21" i="15"/>
  <c r="AE21" i="15"/>
  <c r="AD21" i="15"/>
  <c r="AC21" i="15"/>
  <c r="AB21" i="15"/>
  <c r="AA21" i="15"/>
  <c r="Z21" i="15"/>
  <c r="AF20" i="15"/>
  <c r="AE20" i="15"/>
  <c r="AD20" i="15"/>
  <c r="AC20" i="15"/>
  <c r="AB20" i="15"/>
  <c r="AA20" i="15"/>
  <c r="Z20" i="15"/>
  <c r="AF19" i="15"/>
  <c r="AE19" i="15"/>
  <c r="AD19" i="15"/>
  <c r="AC19" i="15"/>
  <c r="AB19" i="15"/>
  <c r="AA19" i="15"/>
  <c r="Z19" i="15"/>
  <c r="AF18" i="15"/>
  <c r="AE18" i="15"/>
  <c r="AD18" i="15"/>
  <c r="AC18" i="15"/>
  <c r="AB18" i="15"/>
  <c r="AA18" i="15"/>
  <c r="Z18" i="15"/>
  <c r="AF17" i="15"/>
  <c r="AE17" i="15"/>
  <c r="AD17" i="15"/>
  <c r="AC17" i="15"/>
  <c r="AB17" i="15"/>
  <c r="AA17" i="15"/>
  <c r="Z17" i="15"/>
  <c r="AF16" i="15"/>
  <c r="AE16" i="15"/>
  <c r="AD16" i="15"/>
  <c r="AC16" i="15"/>
  <c r="AB16" i="15"/>
  <c r="AA16" i="15"/>
  <c r="Z16" i="15"/>
  <c r="AF15" i="15"/>
  <c r="AE15" i="15"/>
  <c r="AD15" i="15"/>
  <c r="AC15" i="15"/>
  <c r="AB15" i="15"/>
  <c r="AA15" i="15"/>
  <c r="Z15" i="15"/>
  <c r="AF13" i="15"/>
  <c r="AE13" i="15"/>
  <c r="AD13" i="15"/>
  <c r="AC13" i="15"/>
  <c r="AB13" i="15"/>
  <c r="AA13" i="15"/>
  <c r="Z13" i="15"/>
  <c r="AF12" i="15"/>
  <c r="AE12" i="15"/>
  <c r="AD12" i="15"/>
  <c r="AC12" i="15"/>
  <c r="AB12" i="15"/>
  <c r="AA12" i="15"/>
  <c r="Z12" i="15"/>
  <c r="AF11" i="15"/>
  <c r="AE11" i="15"/>
  <c r="AD11" i="15"/>
  <c r="AC11" i="15"/>
  <c r="AB11" i="15"/>
  <c r="AA11" i="15"/>
  <c r="Z11" i="15"/>
  <c r="AF10" i="15"/>
  <c r="AE10" i="15"/>
  <c r="AD10" i="15"/>
  <c r="AC10" i="15"/>
  <c r="AB10" i="15"/>
  <c r="AA10" i="15"/>
  <c r="Z10" i="15"/>
  <c r="AF9" i="15"/>
  <c r="AE9" i="15"/>
  <c r="AD9" i="15"/>
  <c r="AC9" i="15"/>
  <c r="AB9" i="15"/>
  <c r="AA9" i="15"/>
  <c r="Z9" i="15"/>
  <c r="AF8" i="15"/>
  <c r="AE8" i="15"/>
  <c r="AD8" i="15"/>
  <c r="AC8" i="15"/>
  <c r="AB8" i="15"/>
  <c r="AA8" i="15"/>
  <c r="Z8" i="15"/>
  <c r="F99" i="5"/>
  <c r="G99" i="5"/>
  <c r="H99" i="5"/>
  <c r="I99" i="5"/>
  <c r="J99" i="5"/>
  <c r="K99" i="5"/>
  <c r="E99" i="5"/>
  <c r="F98" i="5"/>
  <c r="G98" i="5"/>
  <c r="H98" i="5"/>
  <c r="I98" i="5"/>
  <c r="J98" i="5"/>
  <c r="K98" i="5"/>
  <c r="E98" i="5"/>
  <c r="F97" i="5"/>
  <c r="G97" i="5"/>
  <c r="H97" i="5"/>
  <c r="I97" i="5"/>
  <c r="J97" i="5"/>
  <c r="K97" i="5"/>
  <c r="E97" i="5"/>
  <c r="J74" i="5"/>
  <c r="F72" i="5"/>
  <c r="G72" i="5"/>
  <c r="H72" i="5"/>
  <c r="I72" i="5"/>
  <c r="J72" i="5"/>
  <c r="K72" i="5"/>
  <c r="E72" i="5"/>
  <c r="E71" i="5"/>
  <c r="E70" i="5"/>
  <c r="F67" i="5"/>
  <c r="G67" i="5"/>
  <c r="H67" i="5"/>
  <c r="I67" i="5"/>
  <c r="J67" i="5"/>
  <c r="K67" i="5"/>
  <c r="E67" i="5"/>
  <c r="H52" i="5"/>
  <c r="I52" i="5"/>
  <c r="H51" i="5"/>
  <c r="I51" i="5"/>
  <c r="F50" i="5"/>
  <c r="G50" i="5"/>
  <c r="H50" i="5"/>
  <c r="I50" i="5"/>
  <c r="J50" i="5"/>
  <c r="K50" i="5"/>
  <c r="E50" i="5"/>
  <c r="I49" i="5"/>
  <c r="F48" i="5"/>
  <c r="G48" i="5"/>
  <c r="H48" i="5"/>
  <c r="I48" i="5"/>
  <c r="J48" i="5"/>
  <c r="K48" i="5"/>
  <c r="E48" i="5"/>
  <c r="F46" i="5"/>
  <c r="G46" i="5"/>
  <c r="H46" i="5"/>
  <c r="I46" i="5"/>
  <c r="J46" i="5"/>
  <c r="K46" i="5"/>
  <c r="E46" i="5"/>
  <c r="F45" i="5"/>
  <c r="G45" i="5"/>
  <c r="H45" i="5"/>
  <c r="I45" i="5"/>
  <c r="J45" i="5"/>
  <c r="K45" i="5"/>
  <c r="E45" i="5"/>
  <c r="F37" i="5"/>
  <c r="G37" i="5"/>
  <c r="H37" i="5"/>
  <c r="I37" i="5"/>
  <c r="J37" i="5"/>
  <c r="K37" i="5"/>
  <c r="F36" i="5"/>
  <c r="G36" i="5"/>
  <c r="H36" i="5"/>
  <c r="I36" i="5"/>
  <c r="K36" i="5"/>
  <c r="F35" i="5"/>
  <c r="G35" i="5"/>
  <c r="H35" i="5"/>
  <c r="I35" i="5"/>
  <c r="J35" i="5"/>
  <c r="K35" i="5"/>
  <c r="E37" i="5"/>
  <c r="E36" i="5"/>
  <c r="E35" i="5"/>
  <c r="E34" i="5"/>
  <c r="E33" i="5"/>
  <c r="E32" i="5"/>
  <c r="E31" i="5"/>
  <c r="E30" i="5"/>
  <c r="E29" i="5"/>
  <c r="E26" i="5"/>
  <c r="E25" i="5"/>
  <c r="E24" i="5"/>
  <c r="E23" i="5"/>
  <c r="E22" i="5"/>
  <c r="E21" i="5"/>
  <c r="E18" i="5"/>
  <c r="E17" i="5"/>
  <c r="E16" i="5"/>
  <c r="E14" i="5"/>
  <c r="E13" i="5"/>
  <c r="E12" i="5"/>
  <c r="E11" i="5"/>
  <c r="E10" i="5"/>
  <c r="E7" i="5"/>
  <c r="E6" i="5"/>
  <c r="G18" i="11"/>
  <c r="H18" i="11"/>
  <c r="I18" i="11"/>
  <c r="J18" i="11"/>
  <c r="K18" i="11"/>
  <c r="O18" i="11"/>
  <c r="P18" i="11"/>
  <c r="Q18" i="11"/>
  <c r="R18" i="11"/>
  <c r="S18" i="11"/>
  <c r="T18" i="11"/>
  <c r="AE19" i="9"/>
  <c r="AD19" i="9"/>
  <c r="AC19" i="9"/>
  <c r="AB19" i="9"/>
  <c r="AA19" i="9"/>
  <c r="Z19" i="9"/>
  <c r="Y19" i="9"/>
  <c r="X19" i="9"/>
  <c r="S19" i="9"/>
  <c r="R19" i="9"/>
  <c r="O19" i="9"/>
  <c r="J19" i="9"/>
  <c r="I19" i="9"/>
  <c r="AE18" i="9"/>
  <c r="AD18" i="9"/>
  <c r="AC18" i="9"/>
  <c r="AB18" i="9"/>
  <c r="AA18" i="9"/>
  <c r="Z18" i="9"/>
  <c r="Y18" i="9"/>
  <c r="AE47" i="8"/>
  <c r="X47" i="8"/>
  <c r="O47" i="8"/>
  <c r="AE24" i="8"/>
  <c r="AA24" i="8"/>
  <c r="Z24" i="8"/>
  <c r="Y24" i="8"/>
  <c r="X24" i="8"/>
  <c r="S24" i="8"/>
  <c r="R24" i="8"/>
  <c r="Q24" i="8"/>
  <c r="P24" i="8"/>
  <c r="O24" i="8"/>
  <c r="J24" i="8"/>
  <c r="I24" i="8"/>
  <c r="AE23" i="8"/>
  <c r="AD23" i="8"/>
  <c r="AD24" i="8" s="1"/>
  <c r="AC23" i="8"/>
  <c r="AB23" i="8"/>
  <c r="AA23" i="8"/>
  <c r="Z23" i="8"/>
  <c r="Y23" i="8"/>
  <c r="J36" i="5" l="1"/>
  <c r="AE44" i="4"/>
  <c r="X44" i="4"/>
  <c r="O44" i="4"/>
  <c r="AE27" i="4"/>
  <c r="AD27" i="4"/>
  <c r="AA27" i="4"/>
  <c r="Z27" i="4"/>
  <c r="Y27" i="4"/>
  <c r="G27" i="4"/>
  <c r="H27" i="4"/>
  <c r="I27" i="4"/>
  <c r="O27" i="4"/>
  <c r="AE26" i="4"/>
  <c r="AC26" i="4"/>
  <c r="AB26" i="4"/>
  <c r="AA26" i="4"/>
  <c r="Z26" i="4"/>
  <c r="Y26" i="4"/>
  <c r="K131" i="5" l="1"/>
  <c r="J33" i="5"/>
  <c r="F34" i="5"/>
  <c r="G34" i="5"/>
  <c r="H34" i="5"/>
  <c r="I34" i="5"/>
  <c r="J34" i="5"/>
  <c r="K34" i="5"/>
  <c r="J31" i="5"/>
  <c r="F18" i="5"/>
  <c r="G18" i="5"/>
  <c r="H18" i="5"/>
  <c r="I18" i="5"/>
  <c r="J18" i="5"/>
  <c r="K18" i="5"/>
  <c r="F101" i="5" l="1"/>
  <c r="G101" i="5"/>
  <c r="H101" i="5"/>
  <c r="I101" i="5"/>
  <c r="J101" i="5"/>
  <c r="E101" i="5"/>
  <c r="F92" i="5"/>
  <c r="I92" i="5"/>
  <c r="K92" i="5"/>
  <c r="F91" i="5"/>
  <c r="I91" i="5"/>
  <c r="K91" i="5"/>
  <c r="J32" i="5" l="1"/>
  <c r="H131" i="5" l="1"/>
  <c r="I131" i="5" l="1"/>
  <c r="O31" i="11" l="1"/>
  <c r="AE41" i="9" l="1"/>
  <c r="AD41" i="9"/>
  <c r="AC41" i="9"/>
  <c r="AB41" i="9"/>
  <c r="AA41" i="9"/>
  <c r="Z41" i="9"/>
  <c r="Y41" i="9"/>
  <c r="AE40" i="9"/>
  <c r="AD40" i="9"/>
  <c r="AC40" i="9"/>
  <c r="AB40" i="9"/>
  <c r="AA40" i="9"/>
  <c r="Z40" i="9"/>
  <c r="Y40" i="9"/>
  <c r="AE39" i="9"/>
  <c r="AD39" i="9"/>
  <c r="AC39" i="9"/>
  <c r="AB39" i="9"/>
  <c r="AA39" i="9"/>
  <c r="Z39" i="9"/>
  <c r="Y39" i="9"/>
  <c r="AE38" i="9"/>
  <c r="AD38" i="9"/>
  <c r="AC38" i="9"/>
  <c r="AB38" i="9"/>
  <c r="AA38" i="9"/>
  <c r="Z38" i="9"/>
  <c r="Y38" i="9"/>
  <c r="AE37" i="9"/>
  <c r="AD37" i="9"/>
  <c r="AC37" i="9"/>
  <c r="AB37" i="9"/>
  <c r="AA37" i="9"/>
  <c r="Z37" i="9"/>
  <c r="Y37" i="9"/>
  <c r="C21" i="9"/>
  <c r="AE15" i="9"/>
  <c r="K26" i="5" s="1"/>
  <c r="AD15" i="9"/>
  <c r="J26" i="5" s="1"/>
  <c r="AC15" i="9"/>
  <c r="I26" i="5" s="1"/>
  <c r="AB15" i="9"/>
  <c r="H26" i="5" s="1"/>
  <c r="AA15" i="9"/>
  <c r="G26" i="5" s="1"/>
  <c r="Z15" i="9"/>
  <c r="F26" i="5" s="1"/>
  <c r="Y15" i="9"/>
  <c r="AE14" i="9"/>
  <c r="K25" i="5" s="1"/>
  <c r="AD14" i="9"/>
  <c r="J25" i="5" s="1"/>
  <c r="AC14" i="9"/>
  <c r="I25" i="5" s="1"/>
  <c r="AB14" i="9"/>
  <c r="H25" i="5" s="1"/>
  <c r="AA14" i="9"/>
  <c r="G25" i="5" s="1"/>
  <c r="Z14" i="9"/>
  <c r="F25" i="5" s="1"/>
  <c r="Y14" i="9"/>
  <c r="AE38" i="10"/>
  <c r="AD38" i="10"/>
  <c r="AC38" i="10"/>
  <c r="AB38" i="10"/>
  <c r="AA38" i="10"/>
  <c r="Z38" i="10"/>
  <c r="Y38" i="10"/>
  <c r="AE37" i="10"/>
  <c r="AD37" i="10"/>
  <c r="AC37" i="10"/>
  <c r="AB37" i="10"/>
  <c r="AA37" i="10"/>
  <c r="Z37" i="10"/>
  <c r="Y37" i="10"/>
  <c r="AE36" i="10"/>
  <c r="AD36" i="10"/>
  <c r="AC36" i="10"/>
  <c r="AB36" i="10"/>
  <c r="AA36" i="10"/>
  <c r="Z36" i="10"/>
  <c r="Y36" i="10"/>
  <c r="AE35" i="10"/>
  <c r="AD35" i="10"/>
  <c r="AC35" i="10"/>
  <c r="AB35" i="10"/>
  <c r="AA35" i="10"/>
  <c r="Z35" i="10"/>
  <c r="Y35" i="10"/>
  <c r="AE34" i="10"/>
  <c r="AD34" i="10"/>
  <c r="AC34" i="10"/>
  <c r="AB34" i="10"/>
  <c r="AA34" i="10"/>
  <c r="Z34" i="10"/>
  <c r="Y34" i="10"/>
  <c r="AE33" i="10"/>
  <c r="AD33" i="10"/>
  <c r="AC33" i="10"/>
  <c r="AB33" i="10"/>
  <c r="AA33" i="10"/>
  <c r="Z33" i="10"/>
  <c r="Y33" i="10"/>
  <c r="AE27" i="11"/>
  <c r="K63" i="5" s="1"/>
  <c r="AD27" i="11"/>
  <c r="J63" i="5" s="1"/>
  <c r="AC27" i="11"/>
  <c r="I63" i="5" s="1"/>
  <c r="AB27" i="11"/>
  <c r="H63" i="5" s="1"/>
  <c r="AA27" i="11"/>
  <c r="G63" i="5" s="1"/>
  <c r="Z27" i="11"/>
  <c r="F63" i="5" s="1"/>
  <c r="Y27" i="11"/>
  <c r="E63" i="5" s="1"/>
  <c r="AE25" i="11"/>
  <c r="K61" i="5" s="1"/>
  <c r="AD25" i="11"/>
  <c r="J61" i="5" s="1"/>
  <c r="AC25" i="11"/>
  <c r="I61" i="5" s="1"/>
  <c r="AB25" i="11"/>
  <c r="H61" i="5" s="1"/>
  <c r="AA25" i="11"/>
  <c r="G61" i="5" s="1"/>
  <c r="Z25" i="11"/>
  <c r="F61" i="5" s="1"/>
  <c r="Y25" i="11"/>
  <c r="E61" i="5" s="1"/>
  <c r="AD17" i="11"/>
  <c r="J47" i="5" s="1"/>
  <c r="AC17" i="11"/>
  <c r="I47" i="5" s="1"/>
  <c r="AB17" i="11"/>
  <c r="H47" i="5" s="1"/>
  <c r="AA17" i="11"/>
  <c r="G47" i="5" s="1"/>
  <c r="Z17" i="11"/>
  <c r="F47" i="5" s="1"/>
  <c r="Y17" i="11"/>
  <c r="E47" i="5" s="1"/>
  <c r="C17" i="11"/>
  <c r="AD16" i="11"/>
  <c r="AC16" i="11"/>
  <c r="I43" i="5" s="1"/>
  <c r="AB16" i="11"/>
  <c r="AA16" i="11"/>
  <c r="Z16" i="11"/>
  <c r="Y16" i="11"/>
  <c r="C16" i="11"/>
  <c r="E43" i="5" l="1"/>
  <c r="Y18" i="11"/>
  <c r="H43" i="5"/>
  <c r="AB18" i="11"/>
  <c r="F43" i="5"/>
  <c r="Z18" i="11"/>
  <c r="J43" i="5"/>
  <c r="AD18" i="11"/>
  <c r="G43" i="5"/>
  <c r="AA18" i="11"/>
  <c r="AD68" i="8"/>
  <c r="Y68" i="8"/>
  <c r="Z68" i="8"/>
  <c r="AA68" i="8"/>
  <c r="AB68" i="8"/>
  <c r="AC68" i="8"/>
  <c r="AE68" i="8"/>
  <c r="Y21" i="10" l="1"/>
  <c r="C65" i="8" l="1"/>
  <c r="H25" i="14"/>
  <c r="K25" i="14"/>
  <c r="L25" i="14"/>
  <c r="M25" i="14"/>
  <c r="N25" i="14"/>
  <c r="P25" i="14"/>
  <c r="Q25" i="14"/>
  <c r="R25" i="14"/>
  <c r="T25" i="14"/>
  <c r="U25" i="14"/>
  <c r="V25" i="14"/>
  <c r="W25" i="14"/>
  <c r="X25" i="14"/>
  <c r="G25" i="14"/>
  <c r="AC24" i="14"/>
  <c r="AB24" i="14"/>
  <c r="Z24" i="14"/>
  <c r="Y24" i="14"/>
  <c r="X24" i="14"/>
  <c r="W24" i="14"/>
  <c r="V24" i="14"/>
  <c r="U24" i="14"/>
  <c r="T24" i="14"/>
  <c r="S24" i="14"/>
  <c r="S25" i="14" s="1"/>
  <c r="R24" i="14"/>
  <c r="Q24" i="14"/>
  <c r="P24" i="14"/>
  <c r="O24" i="14"/>
  <c r="O25" i="14" s="1"/>
  <c r="N24" i="14"/>
  <c r="M24" i="14"/>
  <c r="L24" i="14"/>
  <c r="K24" i="14"/>
  <c r="J24" i="14"/>
  <c r="J25" i="14" s="1"/>
  <c r="I24" i="14"/>
  <c r="I25" i="14" s="1"/>
  <c r="H24" i="14"/>
  <c r="G24" i="14"/>
  <c r="AE23" i="14"/>
  <c r="AE24" i="14" s="1"/>
  <c r="AD23" i="14"/>
  <c r="AD24" i="14" s="1"/>
  <c r="AC23" i="14"/>
  <c r="AB23" i="14"/>
  <c r="AA23" i="14"/>
  <c r="AA24" i="14" s="1"/>
  <c r="Z23" i="14"/>
  <c r="Y23" i="14"/>
  <c r="O48" i="11"/>
  <c r="X48" i="11"/>
  <c r="AD26" i="11"/>
  <c r="J62" i="5" s="1"/>
  <c r="AB21" i="14"/>
  <c r="X21" i="14"/>
  <c r="W21" i="14"/>
  <c r="V21" i="14"/>
  <c r="U21" i="14"/>
  <c r="T21" i="14"/>
  <c r="S21" i="14"/>
  <c r="R21" i="14"/>
  <c r="Q21" i="14"/>
  <c r="P21" i="14"/>
  <c r="O21" i="14"/>
  <c r="N21" i="14"/>
  <c r="M21" i="14"/>
  <c r="L21" i="14"/>
  <c r="K21" i="14"/>
  <c r="J21" i="14"/>
  <c r="I21" i="14"/>
  <c r="H21" i="14"/>
  <c r="G21" i="14"/>
  <c r="AE20" i="14"/>
  <c r="AE21" i="14" s="1"/>
  <c r="AD20" i="14"/>
  <c r="AD21" i="14" s="1"/>
  <c r="AC20" i="14"/>
  <c r="AC21" i="14" s="1"/>
  <c r="AB20" i="14"/>
  <c r="AA20" i="14"/>
  <c r="AA21" i="14" s="1"/>
  <c r="Z20" i="14"/>
  <c r="Z21" i="14" s="1"/>
  <c r="Y20" i="14"/>
  <c r="Y21" i="14" s="1"/>
  <c r="AF68" i="15"/>
  <c r="AE68" i="15"/>
  <c r="AB68" i="15"/>
  <c r="Z68" i="15"/>
  <c r="Y68" i="15"/>
  <c r="T68" i="15"/>
  <c r="S68" i="15"/>
  <c r="P68" i="15"/>
  <c r="K68" i="15"/>
  <c r="J68" i="15"/>
  <c r="F68" i="15"/>
  <c r="D68" i="15"/>
  <c r="AF67" i="15"/>
  <c r="AE67" i="15"/>
  <c r="AB67" i="15"/>
  <c r="Z67" i="15"/>
  <c r="Y67" i="15"/>
  <c r="T67" i="15"/>
  <c r="S67" i="15"/>
  <c r="P67" i="15"/>
  <c r="K67" i="15"/>
  <c r="J67" i="15"/>
  <c r="F67" i="15"/>
  <c r="AF65" i="15"/>
  <c r="AE65" i="15"/>
  <c r="AA65" i="15"/>
  <c r="Z65" i="15"/>
  <c r="Y65" i="15"/>
  <c r="R65" i="15"/>
  <c r="Q65" i="15"/>
  <c r="F65" i="15"/>
  <c r="D65" i="15"/>
  <c r="AF64" i="15"/>
  <c r="AE64" i="15"/>
  <c r="AA64" i="15"/>
  <c r="Z64" i="15"/>
  <c r="Y64" i="15"/>
  <c r="R64" i="15"/>
  <c r="Q64" i="15"/>
  <c r="F64" i="15"/>
  <c r="D64" i="15"/>
  <c r="B64" i="15"/>
  <c r="AF63" i="15"/>
  <c r="AE63" i="15"/>
  <c r="AA63" i="15"/>
  <c r="Z63" i="15"/>
  <c r="Y63" i="15"/>
  <c r="R63" i="15"/>
  <c r="Q63" i="15"/>
  <c r="F63" i="15"/>
  <c r="D63" i="15"/>
  <c r="B63" i="15"/>
  <c r="AF62" i="15"/>
  <c r="AE62" i="15"/>
  <c r="AA62" i="15"/>
  <c r="Z62" i="15"/>
  <c r="Y62" i="15"/>
  <c r="R62" i="15"/>
  <c r="Q62" i="15"/>
  <c r="F62" i="15"/>
  <c r="D62" i="15"/>
  <c r="B62" i="15"/>
  <c r="AF61" i="15"/>
  <c r="AE61" i="15"/>
  <c r="AA61" i="15"/>
  <c r="Z61" i="15"/>
  <c r="P61" i="15"/>
  <c r="I61" i="15"/>
  <c r="H61" i="15"/>
  <c r="F61" i="15"/>
  <c r="D61" i="15"/>
  <c r="B61" i="15"/>
  <c r="AF60" i="15"/>
  <c r="AE60" i="15"/>
  <c r="AA60" i="15"/>
  <c r="Z60" i="15"/>
  <c r="P60" i="15"/>
  <c r="I60" i="15"/>
  <c r="H60" i="15"/>
  <c r="F60" i="15"/>
  <c r="D60" i="15"/>
  <c r="B60" i="15"/>
  <c r="AF59" i="15"/>
  <c r="AE59" i="15"/>
  <c r="AA59" i="15"/>
  <c r="Z59" i="15"/>
  <c r="P59" i="15"/>
  <c r="I59" i="15"/>
  <c r="H59" i="15"/>
  <c r="F59" i="15"/>
  <c r="D59" i="15"/>
  <c r="B59" i="15"/>
  <c r="AF58" i="15"/>
  <c r="AE58" i="15"/>
  <c r="AA58" i="15"/>
  <c r="Z58" i="15"/>
  <c r="P58" i="15"/>
  <c r="I58" i="15"/>
  <c r="H58" i="15"/>
  <c r="F58" i="15"/>
  <c r="D58" i="15"/>
  <c r="B58" i="15"/>
  <c r="AF57" i="15"/>
  <c r="AE57" i="15"/>
  <c r="AB57" i="15"/>
  <c r="AA57" i="15"/>
  <c r="Z57" i="15"/>
  <c r="P57" i="15"/>
  <c r="K57" i="15"/>
  <c r="J57" i="15"/>
  <c r="I57" i="15"/>
  <c r="H57" i="15"/>
  <c r="F57" i="15"/>
  <c r="D57" i="15"/>
  <c r="B57" i="15"/>
  <c r="AF56" i="15"/>
  <c r="AE56" i="15"/>
  <c r="AB56" i="15"/>
  <c r="AA56" i="15"/>
  <c r="Z56" i="15"/>
  <c r="P56" i="15"/>
  <c r="K56" i="15"/>
  <c r="J56" i="15"/>
  <c r="I56" i="15"/>
  <c r="H56" i="15"/>
  <c r="F56" i="15"/>
  <c r="D56" i="15"/>
  <c r="C62" i="11" s="1"/>
  <c r="B56" i="15"/>
  <c r="AF55" i="15"/>
  <c r="AE55" i="15"/>
  <c r="AB55" i="15"/>
  <c r="AA55" i="15"/>
  <c r="Z55" i="15"/>
  <c r="P55" i="15"/>
  <c r="K55" i="15"/>
  <c r="J55" i="15"/>
  <c r="I55" i="15"/>
  <c r="H55" i="15"/>
  <c r="F55" i="15"/>
  <c r="D55" i="15"/>
  <c r="C61" i="11" s="1"/>
  <c r="B55" i="15"/>
  <c r="AF54" i="15"/>
  <c r="AE54" i="15"/>
  <c r="AB54" i="15"/>
  <c r="AA54" i="15"/>
  <c r="Z54" i="15"/>
  <c r="P54" i="15"/>
  <c r="K54" i="15"/>
  <c r="J54" i="15"/>
  <c r="I54" i="15"/>
  <c r="H54" i="15"/>
  <c r="F54" i="15"/>
  <c r="D54" i="15"/>
  <c r="C60" i="11" s="1"/>
  <c r="B54" i="15"/>
  <c r="AF53" i="15"/>
  <c r="AE53" i="15"/>
  <c r="AB53" i="15"/>
  <c r="AA53" i="15"/>
  <c r="Z53" i="15"/>
  <c r="P53" i="15"/>
  <c r="K53" i="15"/>
  <c r="J53" i="15"/>
  <c r="I53" i="15"/>
  <c r="H53" i="15"/>
  <c r="F53" i="15"/>
  <c r="D53" i="15"/>
  <c r="C59" i="11" s="1"/>
  <c r="B53" i="15"/>
  <c r="AF52" i="15"/>
  <c r="AE52" i="15"/>
  <c r="AB52" i="15"/>
  <c r="AA52" i="15"/>
  <c r="Z52" i="15"/>
  <c r="P52" i="15"/>
  <c r="K52" i="15"/>
  <c r="J52" i="15"/>
  <c r="I52" i="15"/>
  <c r="H52" i="15"/>
  <c r="F52" i="15"/>
  <c r="D52" i="15"/>
  <c r="C58" i="11" s="1"/>
  <c r="B52" i="15"/>
  <c r="AF51" i="15"/>
  <c r="AE51" i="15"/>
  <c r="AB51" i="15"/>
  <c r="AA51" i="15"/>
  <c r="Z51" i="15"/>
  <c r="P51" i="15"/>
  <c r="K51" i="15"/>
  <c r="J51" i="15"/>
  <c r="I51" i="15"/>
  <c r="H51" i="15"/>
  <c r="F51" i="15"/>
  <c r="D51" i="15"/>
  <c r="C57" i="11" s="1"/>
  <c r="B51" i="15"/>
  <c r="AF50" i="15"/>
  <c r="AE50" i="15"/>
  <c r="AB50" i="15"/>
  <c r="AA50" i="15"/>
  <c r="Z50" i="15"/>
  <c r="P50" i="15"/>
  <c r="K50" i="15"/>
  <c r="J50" i="15"/>
  <c r="I50" i="15"/>
  <c r="H50" i="15"/>
  <c r="F50" i="15"/>
  <c r="D50" i="15"/>
  <c r="C56" i="11" s="1"/>
  <c r="B50" i="15"/>
  <c r="AF49" i="15"/>
  <c r="AE49" i="15"/>
  <c r="AB49" i="15"/>
  <c r="AA49" i="15"/>
  <c r="Z49" i="15"/>
  <c r="P49" i="15"/>
  <c r="K49" i="15"/>
  <c r="J49" i="15"/>
  <c r="I49" i="15"/>
  <c r="H49" i="15"/>
  <c r="F49" i="15"/>
  <c r="D49" i="15"/>
  <c r="C55" i="11" s="1"/>
  <c r="B49" i="15"/>
  <c r="AF48" i="15"/>
  <c r="AE48" i="15"/>
  <c r="AB48" i="15"/>
  <c r="AA48" i="15"/>
  <c r="Z48" i="15"/>
  <c r="P48" i="15"/>
  <c r="K48" i="15"/>
  <c r="J48" i="15"/>
  <c r="I48" i="15"/>
  <c r="H48" i="15"/>
  <c r="F48" i="15"/>
  <c r="D48" i="15"/>
  <c r="C54" i="11" s="1"/>
  <c r="B48" i="15"/>
  <c r="AF47" i="15"/>
  <c r="AE47" i="15"/>
  <c r="AB47" i="15"/>
  <c r="AA47" i="15"/>
  <c r="Z47" i="15"/>
  <c r="P47" i="15"/>
  <c r="K47" i="15"/>
  <c r="J47" i="15"/>
  <c r="I47" i="15"/>
  <c r="H47" i="15"/>
  <c r="F47" i="15"/>
  <c r="D47" i="15"/>
  <c r="C53" i="11" s="1"/>
  <c r="B47" i="15"/>
  <c r="AF46" i="15"/>
  <c r="AE46" i="15"/>
  <c r="AB46" i="15"/>
  <c r="AA46" i="15"/>
  <c r="Z46" i="15"/>
  <c r="P46" i="15"/>
  <c r="K46" i="15"/>
  <c r="J46" i="15"/>
  <c r="I46" i="15"/>
  <c r="H46" i="15"/>
  <c r="F46" i="15"/>
  <c r="D46" i="15"/>
  <c r="C52" i="11" s="1"/>
  <c r="B46" i="15"/>
  <c r="D44" i="15"/>
  <c r="C51" i="10" s="1"/>
  <c r="B44" i="15"/>
  <c r="D43" i="15"/>
  <c r="C50" i="10" s="1"/>
  <c r="B43" i="15"/>
  <c r="D42" i="15"/>
  <c r="B42" i="15"/>
  <c r="D41" i="15"/>
  <c r="C48" i="10" s="1"/>
  <c r="B41" i="15"/>
  <c r="D40" i="15"/>
  <c r="C47" i="10" s="1"/>
  <c r="B40" i="15"/>
  <c r="D39" i="15"/>
  <c r="C46" i="10" s="1"/>
  <c r="B39" i="15"/>
  <c r="D38" i="15"/>
  <c r="C45" i="10" s="1"/>
  <c r="B38" i="15"/>
  <c r="D37" i="15"/>
  <c r="B37" i="15"/>
  <c r="D36" i="15"/>
  <c r="C43" i="10" s="1"/>
  <c r="B36" i="15"/>
  <c r="D34" i="15"/>
  <c r="C54" i="9" s="1"/>
  <c r="B34" i="15"/>
  <c r="D33" i="15"/>
  <c r="C53" i="9" s="1"/>
  <c r="B33" i="15"/>
  <c r="D32" i="15"/>
  <c r="C52" i="9" s="1"/>
  <c r="B32" i="15"/>
  <c r="D31" i="15"/>
  <c r="C51" i="9" s="1"/>
  <c r="B31" i="15"/>
  <c r="D30" i="15"/>
  <c r="C50" i="9" s="1"/>
  <c r="B30" i="15"/>
  <c r="D29" i="15"/>
  <c r="B29" i="15"/>
  <c r="D28" i="15"/>
  <c r="C48" i="9" s="1"/>
  <c r="B28" i="15"/>
  <c r="D27" i="15"/>
  <c r="C47" i="9" s="1"/>
  <c r="B27" i="15"/>
  <c r="D24" i="15"/>
  <c r="D23" i="15"/>
  <c r="D22" i="15"/>
  <c r="D21" i="15"/>
  <c r="D20" i="15"/>
  <c r="D19" i="15"/>
  <c r="D18" i="15"/>
  <c r="D17" i="15"/>
  <c r="D16" i="15"/>
  <c r="D15" i="15"/>
  <c r="C58" i="8" s="1"/>
  <c r="F13" i="15"/>
  <c r="D13" i="15"/>
  <c r="C52" i="4" s="1"/>
  <c r="F12" i="15"/>
  <c r="D12" i="15"/>
  <c r="C51" i="4" s="1"/>
  <c r="F11" i="15"/>
  <c r="D11" i="15"/>
  <c r="C50" i="4" s="1"/>
  <c r="F10" i="15"/>
  <c r="D10" i="15"/>
  <c r="C49" i="4" s="1"/>
  <c r="B10" i="15"/>
  <c r="F9" i="15"/>
  <c r="D9" i="15"/>
  <c r="C48" i="4" s="1"/>
  <c r="B9" i="15"/>
  <c r="D8" i="15"/>
  <c r="C47" i="4" s="1"/>
  <c r="C100" i="5"/>
  <c r="C20" i="14" s="1"/>
  <c r="C99" i="5"/>
  <c r="C34" i="4" s="1"/>
  <c r="C98" i="5"/>
  <c r="C33" i="4" s="1"/>
  <c r="C97" i="5"/>
  <c r="C32" i="4" s="1"/>
  <c r="C94" i="5"/>
  <c r="C38" i="11" s="1"/>
  <c r="C93" i="5"/>
  <c r="C37" i="11" s="1"/>
  <c r="C92" i="5"/>
  <c r="C27" i="10" s="1"/>
  <c r="C91" i="5"/>
  <c r="C26" i="10" s="1"/>
  <c r="C90" i="5"/>
  <c r="C34" i="9" s="1"/>
  <c r="C89" i="5"/>
  <c r="C88" i="5"/>
  <c r="C31" i="8" s="1"/>
  <c r="C87" i="5"/>
  <c r="C29" i="4" s="1"/>
  <c r="C84" i="5"/>
  <c r="C17" i="14" s="1"/>
  <c r="C83" i="5"/>
  <c r="C16" i="14" s="1"/>
  <c r="C82" i="5"/>
  <c r="C15" i="14" s="1"/>
  <c r="C81" i="5"/>
  <c r="C14" i="14" s="1"/>
  <c r="C80" i="5"/>
  <c r="C13" i="14" s="1"/>
  <c r="C79" i="5"/>
  <c r="C12" i="14" s="1"/>
  <c r="C78" i="5"/>
  <c r="C74" i="5"/>
  <c r="C34" i="11" s="1"/>
  <c r="C73" i="5"/>
  <c r="C33" i="11" s="1"/>
  <c r="C72" i="5"/>
  <c r="C28" i="8" s="1"/>
  <c r="C71" i="5"/>
  <c r="C27" i="8" s="1"/>
  <c r="C70" i="5"/>
  <c r="C26" i="8" s="1"/>
  <c r="C67" i="5"/>
  <c r="C23" i="10" s="1"/>
  <c r="C66" i="5"/>
  <c r="C29" i="11" s="1"/>
  <c r="C65" i="5"/>
  <c r="C30" i="11" s="1"/>
  <c r="C64" i="5"/>
  <c r="C28" i="11" s="1"/>
  <c r="C63" i="5"/>
  <c r="C27" i="11" s="1"/>
  <c r="C62" i="5"/>
  <c r="C26" i="11" s="1"/>
  <c r="C61" i="5"/>
  <c r="C25" i="11" s="1"/>
  <c r="C60" i="5"/>
  <c r="C24" i="11" s="1"/>
  <c r="C59" i="5"/>
  <c r="C23" i="11" s="1"/>
  <c r="C58" i="5"/>
  <c r="C22" i="11" s="1"/>
  <c r="C57" i="5"/>
  <c r="C56" i="5"/>
  <c r="C22" i="10" s="1"/>
  <c r="C55" i="5"/>
  <c r="C21" i="10" s="1"/>
  <c r="C52" i="5"/>
  <c r="C18" i="10" s="1"/>
  <c r="C51" i="5"/>
  <c r="C25" i="9" s="1"/>
  <c r="C50" i="5"/>
  <c r="C17" i="10" s="1"/>
  <c r="C49" i="5"/>
  <c r="C16" i="10" s="1"/>
  <c r="C48" i="5"/>
  <c r="C24" i="9" s="1"/>
  <c r="C47" i="5"/>
  <c r="C46" i="5"/>
  <c r="C15" i="10" s="1"/>
  <c r="C45" i="5"/>
  <c r="C14" i="10" s="1"/>
  <c r="C44" i="5"/>
  <c r="C13" i="10" s="1"/>
  <c r="C43" i="5"/>
  <c r="C41" i="5"/>
  <c r="C12" i="10" s="1"/>
  <c r="C40" i="5"/>
  <c r="C11" i="10" s="1"/>
  <c r="C33" i="5"/>
  <c r="C25" i="4" s="1"/>
  <c r="C32" i="5"/>
  <c r="C31" i="5"/>
  <c r="C23" i="4" s="1"/>
  <c r="C30" i="5"/>
  <c r="C22" i="4" s="1"/>
  <c r="C29" i="5"/>
  <c r="C21" i="4" s="1"/>
  <c r="C26" i="5"/>
  <c r="C15" i="9" s="1"/>
  <c r="C25" i="5"/>
  <c r="C14" i="9" s="1"/>
  <c r="C24" i="5"/>
  <c r="C19" i="8" s="1"/>
  <c r="C23" i="5"/>
  <c r="C18" i="8" s="1"/>
  <c r="C22" i="5"/>
  <c r="C17" i="8" s="1"/>
  <c r="C21" i="5"/>
  <c r="C16" i="8" s="1"/>
  <c r="C17" i="5"/>
  <c r="C18" i="4" s="1"/>
  <c r="C16" i="5"/>
  <c r="C15" i="5"/>
  <c r="C11" i="9" s="1"/>
  <c r="C14" i="5"/>
  <c r="C13" i="8" s="1"/>
  <c r="C13" i="5"/>
  <c r="C12" i="8" s="1"/>
  <c r="C12" i="5"/>
  <c r="C16" i="4" s="1"/>
  <c r="C11" i="5"/>
  <c r="C15" i="4" s="1"/>
  <c r="C10" i="5"/>
  <c r="C11" i="8" s="1"/>
  <c r="C7" i="5"/>
  <c r="C12" i="4" s="1"/>
  <c r="C6" i="5"/>
  <c r="C11" i="4" s="1"/>
  <c r="C49" i="9" l="1"/>
  <c r="AE48" i="11"/>
  <c r="C31" i="9"/>
  <c r="C20" i="11"/>
  <c r="C35" i="4"/>
  <c r="C41" i="11"/>
  <c r="C35" i="8"/>
  <c r="C28" i="9"/>
  <c r="C30" i="10"/>
  <c r="C60" i="8" l="1"/>
  <c r="Q42" i="9"/>
  <c r="R42" i="9"/>
  <c r="S42" i="9"/>
  <c r="T42" i="9"/>
  <c r="U42" i="9"/>
  <c r="V42" i="9"/>
  <c r="W42" i="9"/>
  <c r="X42" i="9"/>
  <c r="H42" i="9"/>
  <c r="I42" i="9"/>
  <c r="J42" i="9"/>
  <c r="K42" i="9"/>
  <c r="L42" i="9"/>
  <c r="M42" i="9"/>
  <c r="N42" i="9"/>
  <c r="O42" i="9"/>
  <c r="AE17" i="14" l="1"/>
  <c r="K84" i="5" s="1"/>
  <c r="AD17" i="14"/>
  <c r="J84" i="5" s="1"/>
  <c r="AC17" i="14"/>
  <c r="I84" i="5" s="1"/>
  <c r="AB17" i="14"/>
  <c r="H84" i="5" s="1"/>
  <c r="AA17" i="14"/>
  <c r="G84" i="5" s="1"/>
  <c r="Z17" i="14"/>
  <c r="F84" i="5" s="1"/>
  <c r="Y17" i="14"/>
  <c r="E84" i="5" s="1"/>
  <c r="AE16" i="14"/>
  <c r="K83" i="5" s="1"/>
  <c r="AD16" i="14"/>
  <c r="J83" i="5" s="1"/>
  <c r="AC16" i="14"/>
  <c r="I83" i="5" s="1"/>
  <c r="AB16" i="14"/>
  <c r="H83" i="5" s="1"/>
  <c r="AA16" i="14"/>
  <c r="G83" i="5" s="1"/>
  <c r="Z16" i="14"/>
  <c r="F83" i="5" s="1"/>
  <c r="Y16" i="14"/>
  <c r="E83" i="5" s="1"/>
  <c r="AE15" i="14"/>
  <c r="K82" i="5" s="1"/>
  <c r="AD15" i="14"/>
  <c r="J82" i="5" s="1"/>
  <c r="AC15" i="14"/>
  <c r="I82" i="5" s="1"/>
  <c r="AB15" i="14"/>
  <c r="H82" i="5" s="1"/>
  <c r="AA15" i="14"/>
  <c r="G82" i="5" s="1"/>
  <c r="Z15" i="14"/>
  <c r="F82" i="5" s="1"/>
  <c r="Y15" i="14"/>
  <c r="E82" i="5" s="1"/>
  <c r="AE14" i="14"/>
  <c r="K81" i="5" s="1"/>
  <c r="AD14" i="14"/>
  <c r="J81" i="5" s="1"/>
  <c r="AC14" i="14"/>
  <c r="I81" i="5" s="1"/>
  <c r="AB14" i="14"/>
  <c r="H81" i="5" s="1"/>
  <c r="AA14" i="14"/>
  <c r="G81" i="5" s="1"/>
  <c r="Z14" i="14"/>
  <c r="F81" i="5" s="1"/>
  <c r="Y14" i="14"/>
  <c r="E81" i="5" s="1"/>
  <c r="AE13" i="14"/>
  <c r="K80" i="5" s="1"/>
  <c r="AD13" i="14"/>
  <c r="J80" i="5" s="1"/>
  <c r="AC13" i="14"/>
  <c r="I80" i="5" s="1"/>
  <c r="AB13" i="14"/>
  <c r="H80" i="5" s="1"/>
  <c r="AA13" i="14"/>
  <c r="G80" i="5" s="1"/>
  <c r="Z13" i="14"/>
  <c r="F80" i="5" s="1"/>
  <c r="Y13" i="14"/>
  <c r="E80" i="5" s="1"/>
  <c r="AE12" i="14"/>
  <c r="K79" i="5" s="1"/>
  <c r="AD12" i="14"/>
  <c r="J79" i="5" s="1"/>
  <c r="AC12" i="14"/>
  <c r="I79" i="5" s="1"/>
  <c r="AB12" i="14"/>
  <c r="H79" i="5" s="1"/>
  <c r="AA12" i="14"/>
  <c r="G79" i="5" s="1"/>
  <c r="Z12" i="14"/>
  <c r="F79" i="5" s="1"/>
  <c r="Y12" i="14"/>
  <c r="E79" i="5" s="1"/>
  <c r="AE11" i="14"/>
  <c r="AD11" i="14"/>
  <c r="J78" i="5" s="1"/>
  <c r="J85" i="5" s="1"/>
  <c r="AC11" i="14"/>
  <c r="AB11" i="14"/>
  <c r="AA11" i="14"/>
  <c r="Z11" i="14"/>
  <c r="Y11" i="14"/>
  <c r="AE10" i="14"/>
  <c r="AD10" i="14"/>
  <c r="AC10" i="14"/>
  <c r="AB10" i="14"/>
  <c r="AA10" i="14"/>
  <c r="Z10" i="14"/>
  <c r="Y10" i="14"/>
  <c r="G78" i="5" l="1"/>
  <c r="G85" i="5" s="1"/>
  <c r="AA25" i="14"/>
  <c r="F78" i="5"/>
  <c r="F85" i="5" s="1"/>
  <c r="Z25" i="14"/>
  <c r="K78" i="5"/>
  <c r="K85" i="5" s="1"/>
  <c r="AE25" i="14"/>
  <c r="H78" i="5"/>
  <c r="H85" i="5" s="1"/>
  <c r="AB25" i="14"/>
  <c r="E78" i="5"/>
  <c r="E85" i="5" s="1"/>
  <c r="Y25" i="14"/>
  <c r="I78" i="5"/>
  <c r="I85" i="5" s="1"/>
  <c r="AC25" i="14"/>
  <c r="AD25" i="14"/>
  <c r="AE36" i="4" l="1"/>
  <c r="K101" i="5" s="1"/>
  <c r="AE44" i="10" l="1"/>
  <c r="AE45" i="10"/>
  <c r="AE46" i="10"/>
  <c r="AE47" i="10"/>
  <c r="AE48" i="10"/>
  <c r="AE49" i="10"/>
  <c r="AE50" i="10"/>
  <c r="AE51" i="10"/>
  <c r="AD44" i="10"/>
  <c r="AD45" i="10"/>
  <c r="AD46" i="10"/>
  <c r="AD47" i="10"/>
  <c r="AD48" i="10"/>
  <c r="AD49" i="10"/>
  <c r="AD50" i="10"/>
  <c r="AD51" i="10"/>
  <c r="AC44" i="10"/>
  <c r="AC45" i="10"/>
  <c r="AC46" i="10"/>
  <c r="AC47" i="10"/>
  <c r="AC48" i="10"/>
  <c r="AC49" i="10"/>
  <c r="AC50" i="10"/>
  <c r="AB44" i="10"/>
  <c r="AB45" i="10"/>
  <c r="AB46" i="10"/>
  <c r="AB47" i="10"/>
  <c r="AB48" i="10"/>
  <c r="AB49" i="10"/>
  <c r="AB50" i="10"/>
  <c r="AB51" i="10"/>
  <c r="AA44" i="10"/>
  <c r="AA45" i="10"/>
  <c r="AA46" i="10"/>
  <c r="AA47" i="10"/>
  <c r="AA48" i="10"/>
  <c r="AA49" i="10"/>
  <c r="AA50" i="10"/>
  <c r="AA51" i="10"/>
  <c r="Z44" i="10"/>
  <c r="Z45" i="10"/>
  <c r="Z46" i="10"/>
  <c r="Z47" i="10"/>
  <c r="Z48" i="10"/>
  <c r="Z49" i="10"/>
  <c r="Z50" i="10"/>
  <c r="Z51" i="10"/>
  <c r="Y44" i="10"/>
  <c r="Y45" i="10"/>
  <c r="Y46" i="10"/>
  <c r="Y47" i="10"/>
  <c r="Y48" i="10"/>
  <c r="Y49" i="10"/>
  <c r="Y50" i="10"/>
  <c r="Y51" i="10"/>
  <c r="AB50" i="9"/>
  <c r="Y50" i="9"/>
  <c r="AE48" i="9"/>
  <c r="AE49" i="9"/>
  <c r="AE50" i="9"/>
  <c r="AE51" i="9"/>
  <c r="AE52" i="9"/>
  <c r="AE53" i="9"/>
  <c r="AE54" i="9"/>
  <c r="AD48" i="9"/>
  <c r="AD49" i="9"/>
  <c r="AD50" i="9"/>
  <c r="AD51" i="9"/>
  <c r="AD52" i="9"/>
  <c r="AD53" i="9"/>
  <c r="AD54" i="9"/>
  <c r="AC48" i="9"/>
  <c r="AC49" i="9"/>
  <c r="AC50" i="9"/>
  <c r="AC51" i="9"/>
  <c r="AC52" i="9"/>
  <c r="AC53" i="9"/>
  <c r="AC54" i="9"/>
  <c r="AB48" i="9"/>
  <c r="AB49" i="9"/>
  <c r="AB51" i="9"/>
  <c r="AB52" i="9"/>
  <c r="AB53" i="9"/>
  <c r="AB54" i="9"/>
  <c r="AA48" i="9"/>
  <c r="AA49" i="9"/>
  <c r="AA50" i="9"/>
  <c r="AA51" i="9"/>
  <c r="AA52" i="9"/>
  <c r="AA53" i="9"/>
  <c r="AA54" i="9"/>
  <c r="Z48" i="9"/>
  <c r="Z49" i="9"/>
  <c r="Z50" i="9"/>
  <c r="Z51" i="9"/>
  <c r="Z52" i="9"/>
  <c r="Z53" i="9"/>
  <c r="Z54" i="9"/>
  <c r="Y48" i="9"/>
  <c r="Y49" i="9"/>
  <c r="Y51" i="9"/>
  <c r="Y52" i="9"/>
  <c r="Y53" i="9"/>
  <c r="Y54" i="9"/>
  <c r="C68" i="11" l="1"/>
  <c r="C69" i="11"/>
  <c r="C70" i="11"/>
  <c r="C71" i="11"/>
  <c r="C64" i="11"/>
  <c r="C65" i="11"/>
  <c r="C66" i="11"/>
  <c r="C67" i="11"/>
  <c r="C63" i="11"/>
  <c r="AC51" i="10"/>
  <c r="AE43" i="10"/>
  <c r="AD43" i="10"/>
  <c r="AC43" i="10"/>
  <c r="AB43" i="10"/>
  <c r="AA43" i="10"/>
  <c r="Z43" i="10"/>
  <c r="Y43" i="10"/>
  <c r="C63" i="8"/>
  <c r="AE47" i="9"/>
  <c r="AD47" i="9"/>
  <c r="AC47" i="9"/>
  <c r="AB47" i="9"/>
  <c r="AA47" i="9"/>
  <c r="Z47" i="9"/>
  <c r="Y47" i="9"/>
  <c r="C67" i="8"/>
  <c r="C66" i="8"/>
  <c r="AE64" i="8"/>
  <c r="AE65" i="8"/>
  <c r="AE66" i="8"/>
  <c r="AE67" i="8"/>
  <c r="AD64" i="8"/>
  <c r="AD65" i="8"/>
  <c r="AD66" i="8"/>
  <c r="AD67" i="8"/>
  <c r="AC64" i="8"/>
  <c r="AC65" i="8"/>
  <c r="AC66" i="8"/>
  <c r="AC67" i="8"/>
  <c r="AB64" i="8"/>
  <c r="AB65" i="8"/>
  <c r="AB66" i="8"/>
  <c r="AB67" i="8"/>
  <c r="AA64" i="8"/>
  <c r="AA65" i="8"/>
  <c r="AA66" i="8"/>
  <c r="AA67" i="8"/>
  <c r="Z64" i="8"/>
  <c r="Z65" i="8"/>
  <c r="Z66" i="8"/>
  <c r="Z67" i="8"/>
  <c r="Y64" i="8"/>
  <c r="Y65" i="8"/>
  <c r="Y66" i="8"/>
  <c r="Y67" i="8"/>
  <c r="C64" i="8"/>
  <c r="AE63" i="8"/>
  <c r="AD63" i="8"/>
  <c r="AC63" i="8"/>
  <c r="AB63" i="8"/>
  <c r="AA63" i="8"/>
  <c r="Z63" i="8"/>
  <c r="Y63" i="8"/>
  <c r="AE62" i="8"/>
  <c r="AD62" i="8"/>
  <c r="AC62" i="8"/>
  <c r="AB62" i="8"/>
  <c r="AA62" i="8"/>
  <c r="Z62" i="8"/>
  <c r="Y62" i="8"/>
  <c r="C62" i="8"/>
  <c r="C61" i="8"/>
  <c r="AE61" i="8"/>
  <c r="AD61" i="8"/>
  <c r="AC61" i="8"/>
  <c r="AB61" i="8"/>
  <c r="AA61" i="8"/>
  <c r="Z61" i="8"/>
  <c r="Y61" i="8"/>
  <c r="AE60" i="8"/>
  <c r="AD60" i="8"/>
  <c r="AC60" i="8"/>
  <c r="AB60" i="8"/>
  <c r="AA60" i="8"/>
  <c r="Z60" i="8"/>
  <c r="Y60" i="8"/>
  <c r="AE59" i="8"/>
  <c r="AD59" i="8"/>
  <c r="AC59" i="8"/>
  <c r="AB59" i="8"/>
  <c r="AA59" i="8"/>
  <c r="Z59" i="8"/>
  <c r="Y59" i="8"/>
  <c r="C59" i="8"/>
  <c r="AE42" i="8"/>
  <c r="AD42" i="8"/>
  <c r="AC42" i="8"/>
  <c r="AB42" i="8"/>
  <c r="AA42" i="8"/>
  <c r="Z42" i="8"/>
  <c r="Y42" i="8"/>
  <c r="AE41" i="8"/>
  <c r="AD41" i="8"/>
  <c r="AC41" i="8"/>
  <c r="AB41" i="8"/>
  <c r="AA41" i="8"/>
  <c r="Z41" i="8"/>
  <c r="Y41" i="8"/>
  <c r="AE58" i="8"/>
  <c r="AD58" i="8"/>
  <c r="AC58" i="8"/>
  <c r="AB58" i="8"/>
  <c r="AA58" i="8"/>
  <c r="Z58" i="8"/>
  <c r="Y58" i="8"/>
  <c r="AE34" i="4" l="1"/>
  <c r="AD34" i="4"/>
  <c r="AC34" i="4"/>
  <c r="AB34" i="4"/>
  <c r="AA34" i="4"/>
  <c r="Z34" i="4"/>
  <c r="Y34" i="4"/>
  <c r="AE33" i="4"/>
  <c r="AD33" i="4"/>
  <c r="AC33" i="4"/>
  <c r="AB33" i="4"/>
  <c r="AA33" i="4"/>
  <c r="Z33" i="4"/>
  <c r="Y33" i="4"/>
  <c r="AE48" i="4"/>
  <c r="AE49" i="4"/>
  <c r="AE50" i="4"/>
  <c r="AE51" i="4"/>
  <c r="AE52" i="4"/>
  <c r="AD48" i="4"/>
  <c r="AD49" i="4"/>
  <c r="AD50" i="4"/>
  <c r="AD51" i="4"/>
  <c r="AD52" i="4"/>
  <c r="AC48" i="4"/>
  <c r="AC49" i="4"/>
  <c r="AC50" i="4"/>
  <c r="AC51" i="4"/>
  <c r="AC52" i="4"/>
  <c r="AB48" i="4"/>
  <c r="AB49" i="4"/>
  <c r="AB50" i="4"/>
  <c r="AB51" i="4"/>
  <c r="AB52" i="4"/>
  <c r="AA48" i="4"/>
  <c r="AA49" i="4"/>
  <c r="AA50" i="4"/>
  <c r="AA51" i="4"/>
  <c r="AA52" i="4"/>
  <c r="Z48" i="4"/>
  <c r="Z49" i="4"/>
  <c r="Z50" i="4"/>
  <c r="Z51" i="4"/>
  <c r="Z52" i="4"/>
  <c r="AE47" i="4"/>
  <c r="AD47" i="4"/>
  <c r="AC47" i="4"/>
  <c r="AB47" i="4"/>
  <c r="AA47" i="4"/>
  <c r="Z47" i="4"/>
  <c r="Y48" i="4"/>
  <c r="Y49" i="4"/>
  <c r="Y50" i="4"/>
  <c r="Y51" i="4"/>
  <c r="Y52" i="4"/>
  <c r="Y47" i="4"/>
  <c r="AB40" i="4"/>
  <c r="AB41" i="4"/>
  <c r="AD40" i="4"/>
  <c r="AD41" i="4"/>
  <c r="AD42" i="4"/>
  <c r="AD39" i="4"/>
  <c r="AE40" i="4"/>
  <c r="AE41" i="4"/>
  <c r="AE42" i="4"/>
  <c r="AE39" i="4"/>
  <c r="Y39" i="4"/>
  <c r="AC11" i="4"/>
  <c r="I6" i="5" s="1"/>
  <c r="AB11" i="4"/>
  <c r="H6" i="5" s="1"/>
  <c r="AA11" i="4"/>
  <c r="G6" i="5" s="1"/>
  <c r="Z11" i="4"/>
  <c r="F6" i="5" s="1"/>
  <c r="Y11" i="4"/>
  <c r="AD16" i="4"/>
  <c r="J12" i="5" s="1"/>
  <c r="AD17" i="4"/>
  <c r="AD18" i="4"/>
  <c r="J17" i="5" s="1"/>
  <c r="AD15" i="4"/>
  <c r="J11" i="5" s="1"/>
  <c r="AD12" i="4"/>
  <c r="J7" i="5" s="1"/>
  <c r="AD11" i="4"/>
  <c r="J6" i="5" s="1"/>
  <c r="AD29" i="4"/>
  <c r="J87" i="5" s="1"/>
  <c r="AD32" i="4"/>
  <c r="AD35" i="4"/>
  <c r="AC40" i="4"/>
  <c r="AC41" i="4"/>
  <c r="AC42" i="4"/>
  <c r="AA40" i="4"/>
  <c r="AA41" i="4"/>
  <c r="AA42" i="4"/>
  <c r="Z40" i="4"/>
  <c r="Z41" i="4"/>
  <c r="Z42" i="4"/>
  <c r="Y40" i="4"/>
  <c r="Y41" i="4"/>
  <c r="Y42" i="4"/>
  <c r="AC39" i="4"/>
  <c r="AA39" i="4"/>
  <c r="Z39" i="4"/>
  <c r="AB39" i="4"/>
  <c r="AE35" i="4"/>
  <c r="AC35" i="4"/>
  <c r="AB35" i="4"/>
  <c r="AA35" i="4"/>
  <c r="Z35" i="4"/>
  <c r="Y35" i="4"/>
  <c r="AE32" i="4"/>
  <c r="AC32" i="4"/>
  <c r="AB32" i="4"/>
  <c r="AA32" i="4"/>
  <c r="Z32" i="4"/>
  <c r="Y32" i="4"/>
  <c r="AD37" i="4" l="1"/>
  <c r="AA37" i="4"/>
  <c r="Y43" i="4"/>
  <c r="AE37" i="4"/>
  <c r="J8" i="5"/>
  <c r="Y37" i="4"/>
  <c r="AC43" i="4"/>
  <c r="Z43" i="4"/>
  <c r="AE43" i="4"/>
  <c r="AD43" i="4"/>
  <c r="AA43" i="4"/>
  <c r="X42" i="11"/>
  <c r="W42" i="11"/>
  <c r="V42" i="11"/>
  <c r="U42" i="11"/>
  <c r="T42" i="11"/>
  <c r="S42" i="11"/>
  <c r="R42" i="11"/>
  <c r="Q42" i="11"/>
  <c r="P42" i="11"/>
  <c r="O42" i="11"/>
  <c r="N42" i="11"/>
  <c r="M42" i="11"/>
  <c r="L42" i="11"/>
  <c r="K42" i="11"/>
  <c r="J42" i="11"/>
  <c r="I42" i="11"/>
  <c r="H42" i="11"/>
  <c r="G42" i="11"/>
  <c r="AE41" i="11"/>
  <c r="AD41" i="11"/>
  <c r="AC41" i="11"/>
  <c r="AB41" i="11"/>
  <c r="AA41" i="11"/>
  <c r="Z41" i="11"/>
  <c r="Y41" i="11"/>
  <c r="R39" i="10"/>
  <c r="X31" i="10"/>
  <c r="W31" i="10"/>
  <c r="V31" i="10"/>
  <c r="U31" i="10"/>
  <c r="T31" i="10"/>
  <c r="S31" i="10"/>
  <c r="R31" i="10"/>
  <c r="Q31" i="10"/>
  <c r="P31" i="10"/>
  <c r="O31" i="10"/>
  <c r="N31" i="10"/>
  <c r="M31" i="10"/>
  <c r="L31" i="10"/>
  <c r="K31" i="10"/>
  <c r="J31" i="10"/>
  <c r="I31" i="10"/>
  <c r="H31" i="10"/>
  <c r="G31" i="10"/>
  <c r="AE30" i="10"/>
  <c r="AE31" i="10" s="1"/>
  <c r="AD30" i="10"/>
  <c r="AD31" i="10" s="1"/>
  <c r="AC30" i="10"/>
  <c r="AC31" i="10" s="1"/>
  <c r="AB30" i="10"/>
  <c r="AB31" i="10" s="1"/>
  <c r="AA30" i="10"/>
  <c r="AA31" i="10" s="1"/>
  <c r="Z30" i="10"/>
  <c r="Z31" i="10" s="1"/>
  <c r="Y30" i="10"/>
  <c r="Y31" i="10" s="1"/>
  <c r="AE31" i="9"/>
  <c r="AD31" i="9"/>
  <c r="AC31" i="9"/>
  <c r="AB31" i="9"/>
  <c r="AA31" i="9"/>
  <c r="Z31" i="9"/>
  <c r="Y31" i="9"/>
  <c r="AE37" i="8"/>
  <c r="K103" i="5" s="1"/>
  <c r="AD37" i="8"/>
  <c r="J103" i="5" s="1"/>
  <c r="AC37" i="8"/>
  <c r="I103" i="5" s="1"/>
  <c r="AB37" i="8"/>
  <c r="H103" i="5" s="1"/>
  <c r="AA37" i="8"/>
  <c r="G103" i="5" s="1"/>
  <c r="Z37" i="8"/>
  <c r="F103" i="5" s="1"/>
  <c r="Y37" i="8"/>
  <c r="E103" i="5" s="1"/>
  <c r="AB35" i="8"/>
  <c r="AB36" i="8"/>
  <c r="H102" i="5" s="1"/>
  <c r="AC35" i="8"/>
  <c r="AC36" i="8"/>
  <c r="I102" i="5" s="1"/>
  <c r="AE35" i="8"/>
  <c r="AE36" i="8"/>
  <c r="K102" i="5" s="1"/>
  <c r="AD35" i="8"/>
  <c r="AD36" i="8"/>
  <c r="J102" i="5" s="1"/>
  <c r="AA36" i="8"/>
  <c r="G102" i="5" s="1"/>
  <c r="Z36" i="8"/>
  <c r="F102" i="5" s="1"/>
  <c r="Y36" i="8"/>
  <c r="E102" i="5" s="1"/>
  <c r="X38" i="8"/>
  <c r="W38" i="8"/>
  <c r="V38" i="8"/>
  <c r="U38" i="8"/>
  <c r="T38" i="8"/>
  <c r="S38" i="8"/>
  <c r="R38" i="8"/>
  <c r="Q38" i="8"/>
  <c r="P38" i="8"/>
  <c r="O38" i="8"/>
  <c r="N38" i="8"/>
  <c r="M38" i="8"/>
  <c r="L38" i="8"/>
  <c r="K38" i="8"/>
  <c r="J38" i="8"/>
  <c r="I38" i="8"/>
  <c r="H38" i="8"/>
  <c r="G38" i="8"/>
  <c r="AA35" i="8"/>
  <c r="Z35" i="8"/>
  <c r="Y35" i="8"/>
  <c r="H29" i="8"/>
  <c r="I29" i="8"/>
  <c r="J29" i="8"/>
  <c r="K29" i="8"/>
  <c r="L29" i="8"/>
  <c r="M29" i="8"/>
  <c r="N29" i="8"/>
  <c r="O29" i="8"/>
  <c r="P29" i="8"/>
  <c r="Q29" i="8"/>
  <c r="R29" i="8"/>
  <c r="S29" i="8"/>
  <c r="T29" i="8"/>
  <c r="U29" i="8"/>
  <c r="V29" i="8"/>
  <c r="W29" i="8"/>
  <c r="X29" i="8"/>
  <c r="G29" i="8"/>
  <c r="AE27" i="8"/>
  <c r="K71" i="5" s="1"/>
  <c r="AD27" i="8"/>
  <c r="J71" i="5" s="1"/>
  <c r="AC27" i="8"/>
  <c r="I71" i="5" s="1"/>
  <c r="AB27" i="8"/>
  <c r="H71" i="5" s="1"/>
  <c r="AA27" i="8"/>
  <c r="G71" i="5" s="1"/>
  <c r="Z27" i="8"/>
  <c r="F71" i="5" s="1"/>
  <c r="Y27" i="8"/>
  <c r="AE28" i="8"/>
  <c r="AD28" i="8"/>
  <c r="AC28" i="8"/>
  <c r="AB28" i="8"/>
  <c r="AA28" i="8"/>
  <c r="Z28" i="8"/>
  <c r="Y28" i="8"/>
  <c r="AE26" i="8"/>
  <c r="K70" i="5" s="1"/>
  <c r="AD26" i="8"/>
  <c r="J70" i="5" s="1"/>
  <c r="AC26" i="8"/>
  <c r="AB26" i="8"/>
  <c r="H70" i="5" s="1"/>
  <c r="AA26" i="8"/>
  <c r="G70" i="5" s="1"/>
  <c r="Z26" i="8"/>
  <c r="F70" i="5" s="1"/>
  <c r="Y26" i="8"/>
  <c r="AE25" i="9"/>
  <c r="K51" i="5" s="1"/>
  <c r="AD25" i="9"/>
  <c r="J51" i="5" s="1"/>
  <c r="AC25" i="9"/>
  <c r="AB25" i="9"/>
  <c r="AA25" i="9"/>
  <c r="G51" i="5" s="1"/>
  <c r="Z25" i="9"/>
  <c r="F51" i="5" s="1"/>
  <c r="Y25" i="9"/>
  <c r="E51" i="5" s="1"/>
  <c r="AE24" i="9"/>
  <c r="AD24" i="9"/>
  <c r="AC24" i="9"/>
  <c r="AB24" i="9"/>
  <c r="AA24" i="9"/>
  <c r="Z24" i="9"/>
  <c r="Y24" i="9"/>
  <c r="AC29" i="8" l="1"/>
  <c r="I70" i="5"/>
  <c r="Y29" i="8"/>
  <c r="AA42" i="11"/>
  <c r="G100" i="5"/>
  <c r="G104" i="5" s="1"/>
  <c r="Y42" i="11"/>
  <c r="E100" i="5"/>
  <c r="E104" i="5" s="1"/>
  <c r="AC42" i="11"/>
  <c r="I100" i="5"/>
  <c r="I104" i="5" s="1"/>
  <c r="AE42" i="11"/>
  <c r="K100" i="5"/>
  <c r="K104" i="5" s="1"/>
  <c r="AB42" i="11"/>
  <c r="H100" i="5"/>
  <c r="H104" i="5" s="1"/>
  <c r="Z42" i="11"/>
  <c r="F100" i="5"/>
  <c r="F104" i="5" s="1"/>
  <c r="AD42" i="11"/>
  <c r="J100" i="5"/>
  <c r="J104" i="5" s="1"/>
  <c r="Z29" i="8"/>
  <c r="AA29" i="8"/>
  <c r="AD29" i="8"/>
  <c r="Z38" i="8"/>
  <c r="AB38" i="8"/>
  <c r="AA38" i="8"/>
  <c r="Y38" i="8"/>
  <c r="AC38" i="8"/>
  <c r="AE29" i="8"/>
  <c r="AB29" i="8"/>
  <c r="AE38" i="8"/>
  <c r="AD38" i="8"/>
  <c r="C21" i="11" l="1"/>
  <c r="C24" i="4"/>
  <c r="C17" i="4"/>
  <c r="C32" i="8" l="1"/>
  <c r="AC33" i="11" l="1"/>
  <c r="I73" i="5" s="1"/>
  <c r="AB34" i="11"/>
  <c r="H74" i="5" s="1"/>
  <c r="AB33" i="11"/>
  <c r="H73" i="5" s="1"/>
  <c r="AA34" i="11"/>
  <c r="G74" i="5" s="1"/>
  <c r="AA33" i="11"/>
  <c r="G73" i="5" s="1"/>
  <c r="Z34" i="11"/>
  <c r="F74" i="5" s="1"/>
  <c r="Z33" i="11"/>
  <c r="F73" i="5" s="1"/>
  <c r="AC21" i="11"/>
  <c r="I57" i="5" s="1"/>
  <c r="AC22" i="11"/>
  <c r="I58" i="5" s="1"/>
  <c r="AC23" i="11"/>
  <c r="I59" i="5" s="1"/>
  <c r="AC24" i="11"/>
  <c r="I60" i="5" s="1"/>
  <c r="AC26" i="11"/>
  <c r="I62" i="5" s="1"/>
  <c r="AC28" i="11"/>
  <c r="I64" i="5" s="1"/>
  <c r="AC29" i="11"/>
  <c r="I66" i="5" s="1"/>
  <c r="AC30" i="11"/>
  <c r="I65" i="5" s="1"/>
  <c r="AC20" i="11"/>
  <c r="AB21" i="11"/>
  <c r="H57" i="5" s="1"/>
  <c r="AB22" i="11"/>
  <c r="H58" i="5" s="1"/>
  <c r="AB23" i="11"/>
  <c r="H59" i="5" s="1"/>
  <c r="AB24" i="11"/>
  <c r="H60" i="5" s="1"/>
  <c r="AB26" i="11"/>
  <c r="H62" i="5" s="1"/>
  <c r="AB28" i="11"/>
  <c r="H64" i="5" s="1"/>
  <c r="AB29" i="11"/>
  <c r="H66" i="5" s="1"/>
  <c r="AB30" i="11"/>
  <c r="H65" i="5" s="1"/>
  <c r="AB20" i="11"/>
  <c r="AA21" i="11"/>
  <c r="G57" i="5" s="1"/>
  <c r="AA22" i="11"/>
  <c r="G58" i="5" s="1"/>
  <c r="AA23" i="11"/>
  <c r="G59" i="5" s="1"/>
  <c r="AA24" i="11"/>
  <c r="G60" i="5" s="1"/>
  <c r="AA26" i="11"/>
  <c r="G62" i="5" s="1"/>
  <c r="AA28" i="11"/>
  <c r="G64" i="5" s="1"/>
  <c r="AA29" i="11"/>
  <c r="G66" i="5" s="1"/>
  <c r="AA30" i="11"/>
  <c r="G65" i="5" s="1"/>
  <c r="AA20" i="11"/>
  <c r="Z21" i="11"/>
  <c r="F57" i="5" s="1"/>
  <c r="Z22" i="11"/>
  <c r="F58" i="5" s="1"/>
  <c r="Z23" i="11"/>
  <c r="F59" i="5" s="1"/>
  <c r="Z24" i="11"/>
  <c r="F60" i="5" s="1"/>
  <c r="Z26" i="11"/>
  <c r="F62" i="5" s="1"/>
  <c r="Z28" i="11"/>
  <c r="F64" i="5" s="1"/>
  <c r="Z29" i="11"/>
  <c r="F66" i="5" s="1"/>
  <c r="Z30" i="11"/>
  <c r="F65" i="5" s="1"/>
  <c r="Z20" i="11"/>
  <c r="AC38" i="11"/>
  <c r="I94" i="5" s="1"/>
  <c r="AB38" i="11"/>
  <c r="H94" i="5" s="1"/>
  <c r="Z38" i="11"/>
  <c r="F94" i="5" s="1"/>
  <c r="AA38" i="11"/>
  <c r="G94" i="5" s="1"/>
  <c r="AC37" i="11"/>
  <c r="I93" i="5" s="1"/>
  <c r="AB37" i="11"/>
  <c r="H93" i="5" s="1"/>
  <c r="AA37" i="11"/>
  <c r="G93" i="5" s="1"/>
  <c r="Z37" i="11"/>
  <c r="F93" i="5" s="1"/>
  <c r="AC34" i="11"/>
  <c r="I74" i="5" s="1"/>
  <c r="Z28" i="9"/>
  <c r="Z29" i="9" s="1"/>
  <c r="Y28" i="9"/>
  <c r="AA11" i="9"/>
  <c r="Z11" i="9"/>
  <c r="Y21" i="9"/>
  <c r="Y11" i="9"/>
  <c r="E15" i="5" s="1"/>
  <c r="AA22" i="10"/>
  <c r="AA23" i="10"/>
  <c r="AA21" i="10"/>
  <c r="Z21" i="10"/>
  <c r="Y23" i="10"/>
  <c r="Y22" i="10"/>
  <c r="AB12" i="10"/>
  <c r="AA12" i="10"/>
  <c r="Z12" i="10"/>
  <c r="AB11" i="10"/>
  <c r="AA11" i="10"/>
  <c r="Z11" i="10"/>
  <c r="AA13" i="10"/>
  <c r="AA14" i="10"/>
  <c r="AA15" i="10"/>
  <c r="AA16" i="10"/>
  <c r="G49" i="5" s="1"/>
  <c r="AA17" i="10"/>
  <c r="AA18" i="10"/>
  <c r="G52" i="5" s="1"/>
  <c r="AB15" i="10"/>
  <c r="Z15" i="10"/>
  <c r="AB14" i="10"/>
  <c r="Z14" i="10"/>
  <c r="Y14" i="10"/>
  <c r="Y13" i="10"/>
  <c r="Y26" i="10"/>
  <c r="E91" i="5" s="1"/>
  <c r="AD21" i="10"/>
  <c r="AD23" i="10"/>
  <c r="AD12" i="10"/>
  <c r="AD13" i="10"/>
  <c r="AD14" i="10"/>
  <c r="AD15" i="10"/>
  <c r="AD16" i="10"/>
  <c r="J49" i="5" s="1"/>
  <c r="AD17" i="10"/>
  <c r="AD18" i="10"/>
  <c r="J52" i="5" s="1"/>
  <c r="AD11" i="10"/>
  <c r="AC12" i="10"/>
  <c r="AC13" i="10"/>
  <c r="AC14" i="10"/>
  <c r="AC15" i="10"/>
  <c r="AC16" i="10"/>
  <c r="AC17" i="10"/>
  <c r="AC18" i="10"/>
  <c r="AB13" i="10"/>
  <c r="AB16" i="10"/>
  <c r="H49" i="5" s="1"/>
  <c r="AB17" i="10"/>
  <c r="AB18" i="10"/>
  <c r="Z13" i="10"/>
  <c r="Z16" i="10"/>
  <c r="F49" i="5" s="1"/>
  <c r="Z17" i="10"/>
  <c r="Y12" i="10"/>
  <c r="Y15" i="10"/>
  <c r="Y16" i="10"/>
  <c r="E49" i="5" s="1"/>
  <c r="Y17" i="10"/>
  <c r="Y18" i="10"/>
  <c r="E52" i="5" s="1"/>
  <c r="AC11" i="10"/>
  <c r="AA27" i="10"/>
  <c r="G92" i="5" s="1"/>
  <c r="AA26" i="10"/>
  <c r="G91" i="5" s="1"/>
  <c r="AC26" i="10"/>
  <c r="AB27" i="10"/>
  <c r="H92" i="5" s="1"/>
  <c r="AB26" i="10"/>
  <c r="H91" i="5" s="1"/>
  <c r="AB22" i="10"/>
  <c r="AB23" i="10"/>
  <c r="AB21" i="10"/>
  <c r="Z22" i="10"/>
  <c r="Z23" i="10"/>
  <c r="Z18" i="10"/>
  <c r="F52" i="5" s="1"/>
  <c r="F75" i="5" l="1"/>
  <c r="H75" i="5"/>
  <c r="AA12" i="9"/>
  <c r="G15" i="5"/>
  <c r="I56" i="5"/>
  <c r="I68" i="5" s="1"/>
  <c r="H56" i="5"/>
  <c r="H68" i="5" s="1"/>
  <c r="E53" i="5"/>
  <c r="F56" i="5"/>
  <c r="F68" i="5" s="1"/>
  <c r="Z12" i="9"/>
  <c r="F15" i="5"/>
  <c r="G75" i="5"/>
  <c r="I75" i="5"/>
  <c r="Z35" i="11"/>
  <c r="Z39" i="10"/>
  <c r="AA42" i="9"/>
  <c r="AB31" i="11"/>
  <c r="AC31" i="11"/>
  <c r="AA31" i="11"/>
  <c r="Y39" i="10"/>
  <c r="AA39" i="10"/>
  <c r="Z19" i="10"/>
  <c r="Z40" i="10" s="1"/>
  <c r="Y42" i="9"/>
  <c r="Z42" i="9"/>
  <c r="Z31" i="11"/>
  <c r="AD19" i="10"/>
  <c r="AE29" i="11"/>
  <c r="K66" i="5" s="1"/>
  <c r="AD29" i="11"/>
  <c r="J66" i="5" s="1"/>
  <c r="Y29" i="11"/>
  <c r="E66" i="5" s="1"/>
  <c r="AE45" i="8"/>
  <c r="AD45" i="8"/>
  <c r="AC45" i="8"/>
  <c r="AB45" i="8"/>
  <c r="AA45" i="8"/>
  <c r="Z45" i="8"/>
  <c r="Y45" i="8"/>
  <c r="AE44" i="8"/>
  <c r="AD44" i="8"/>
  <c r="AC44" i="8"/>
  <c r="AB44" i="8"/>
  <c r="AA44" i="8"/>
  <c r="Z44" i="8"/>
  <c r="Y44" i="8"/>
  <c r="AE43" i="8"/>
  <c r="AD43" i="8"/>
  <c r="AC43" i="8"/>
  <c r="AB43" i="8"/>
  <c r="AA43" i="8"/>
  <c r="Z43" i="8"/>
  <c r="Y43" i="8"/>
  <c r="AE40" i="8"/>
  <c r="AD40" i="8"/>
  <c r="AC40" i="8"/>
  <c r="AB40" i="8"/>
  <c r="AA40" i="8"/>
  <c r="Z40" i="8"/>
  <c r="Y40" i="8"/>
  <c r="G46" i="8"/>
  <c r="H46" i="8"/>
  <c r="I46" i="8"/>
  <c r="J46" i="8"/>
  <c r="K46" i="8"/>
  <c r="L46" i="8"/>
  <c r="M46" i="8"/>
  <c r="N46" i="8"/>
  <c r="O46" i="8"/>
  <c r="P46" i="8"/>
  <c r="Q46" i="8"/>
  <c r="R46" i="8"/>
  <c r="S46" i="8"/>
  <c r="T46" i="8"/>
  <c r="U46" i="8"/>
  <c r="V46" i="8"/>
  <c r="W46" i="8"/>
  <c r="X46" i="8"/>
  <c r="AC39" i="11"/>
  <c r="Z39" i="11"/>
  <c r="AC35" i="11"/>
  <c r="AA35" i="11"/>
  <c r="AC27" i="10"/>
  <c r="Z27" i="10"/>
  <c r="AC22" i="10"/>
  <c r="AC23" i="10"/>
  <c r="AC28" i="10"/>
  <c r="AB28" i="10"/>
  <c r="AA28" i="10"/>
  <c r="Z26" i="10"/>
  <c r="AC21" i="10"/>
  <c r="AA16" i="9"/>
  <c r="AC34" i="9"/>
  <c r="AB34" i="9"/>
  <c r="AA34" i="9"/>
  <c r="Z34" i="9"/>
  <c r="AA32" i="9"/>
  <c r="Z32" i="9"/>
  <c r="AC28" i="9"/>
  <c r="AC29" i="9" s="1"/>
  <c r="AB28" i="9"/>
  <c r="AB29" i="9" s="1"/>
  <c r="AA28" i="9"/>
  <c r="AA29" i="9" s="1"/>
  <c r="AC21" i="9"/>
  <c r="AB21" i="9"/>
  <c r="AA21" i="9"/>
  <c r="Z21" i="9"/>
  <c r="AC11" i="9"/>
  <c r="AB11" i="9"/>
  <c r="AC32" i="8"/>
  <c r="I89" i="5" s="1"/>
  <c r="AB32" i="8"/>
  <c r="H89" i="5" s="1"/>
  <c r="AA32" i="8"/>
  <c r="G89" i="5" s="1"/>
  <c r="Z32" i="8"/>
  <c r="F89" i="5" s="1"/>
  <c r="AC17" i="8"/>
  <c r="I22" i="5" s="1"/>
  <c r="AC18" i="8"/>
  <c r="I23" i="5" s="1"/>
  <c r="AC19" i="8"/>
  <c r="I24" i="5" s="1"/>
  <c r="AB17" i="8"/>
  <c r="H22" i="5" s="1"/>
  <c r="AB18" i="8"/>
  <c r="H23" i="5" s="1"/>
  <c r="AB19" i="8"/>
  <c r="H24" i="5" s="1"/>
  <c r="AA17" i="8"/>
  <c r="G22" i="5" s="1"/>
  <c r="AA18" i="8"/>
  <c r="G23" i="5" s="1"/>
  <c r="AA19" i="8"/>
  <c r="G24" i="5" s="1"/>
  <c r="Z17" i="8"/>
  <c r="F22" i="5" s="1"/>
  <c r="Z18" i="8"/>
  <c r="F23" i="5" s="1"/>
  <c r="Z19" i="8"/>
  <c r="F24" i="5" s="1"/>
  <c r="AC31" i="8"/>
  <c r="AB31" i="8"/>
  <c r="AA31" i="8"/>
  <c r="Z31" i="8"/>
  <c r="AC16" i="8"/>
  <c r="I21" i="5" s="1"/>
  <c r="AB16" i="8"/>
  <c r="H21" i="5" s="1"/>
  <c r="AA16" i="8"/>
  <c r="G21" i="5" s="1"/>
  <c r="Z16" i="8"/>
  <c r="F21" i="5" s="1"/>
  <c r="AC12" i="8"/>
  <c r="I13" i="5" s="1"/>
  <c r="AC13" i="8"/>
  <c r="I14" i="5" s="1"/>
  <c r="AB12" i="8"/>
  <c r="H13" i="5" s="1"/>
  <c r="AB13" i="8"/>
  <c r="H14" i="5" s="1"/>
  <c r="AA12" i="8"/>
  <c r="G13" i="5" s="1"/>
  <c r="AA13" i="8"/>
  <c r="G14" i="5" s="1"/>
  <c r="Z12" i="8"/>
  <c r="F13" i="5" s="1"/>
  <c r="Z13" i="8"/>
  <c r="F14" i="5" s="1"/>
  <c r="AC11" i="8"/>
  <c r="I10" i="5" s="1"/>
  <c r="AB11" i="8"/>
  <c r="H10" i="5" s="1"/>
  <c r="AA11" i="8"/>
  <c r="G10" i="5" s="1"/>
  <c r="Z11" i="8"/>
  <c r="F10" i="5" s="1"/>
  <c r="Z23" i="4"/>
  <c r="F31" i="5" s="1"/>
  <c r="Z24" i="4"/>
  <c r="F32" i="5" s="1"/>
  <c r="Z25" i="4"/>
  <c r="F33" i="5" s="1"/>
  <c r="Z16" i="4"/>
  <c r="F12" i="5" s="1"/>
  <c r="Z17" i="4"/>
  <c r="F16" i="5" s="1"/>
  <c r="Z18" i="4"/>
  <c r="F17" i="5" s="1"/>
  <c r="Y16" i="4"/>
  <c r="Y17" i="4"/>
  <c r="Y18" i="4"/>
  <c r="Z22" i="4"/>
  <c r="F30" i="5" s="1"/>
  <c r="Y22" i="4"/>
  <c r="Y23" i="4"/>
  <c r="Y24" i="4"/>
  <c r="Y25" i="4"/>
  <c r="AD22" i="4"/>
  <c r="J30" i="5" s="1"/>
  <c r="AD21" i="4"/>
  <c r="J29" i="5" s="1"/>
  <c r="J38" i="5" s="1"/>
  <c r="AB37" i="4"/>
  <c r="AB29" i="4"/>
  <c r="H87" i="5" s="1"/>
  <c r="AB21" i="4"/>
  <c r="H29" i="5" s="1"/>
  <c r="AB15" i="4"/>
  <c r="H11" i="5" s="1"/>
  <c r="AA29" i="4"/>
  <c r="G87" i="5" s="1"/>
  <c r="AA21" i="4"/>
  <c r="G29" i="5" s="1"/>
  <c r="AA15" i="4"/>
  <c r="G11" i="5" s="1"/>
  <c r="Z37" i="4"/>
  <c r="Z29" i="4"/>
  <c r="F87" i="5" s="1"/>
  <c r="Z21" i="4"/>
  <c r="F29" i="5" s="1"/>
  <c r="Z15" i="4"/>
  <c r="F11" i="5" s="1"/>
  <c r="AB12" i="4"/>
  <c r="H7" i="5" s="1"/>
  <c r="H8" i="5" s="1"/>
  <c r="AA12" i="4"/>
  <c r="G7" i="5" s="1"/>
  <c r="G8" i="5" s="1"/>
  <c r="Z12" i="4"/>
  <c r="F7" i="5" s="1"/>
  <c r="F8" i="5" s="1"/>
  <c r="Y29" i="4"/>
  <c r="E87" i="5" s="1"/>
  <c r="Y21" i="4"/>
  <c r="Y15" i="4"/>
  <c r="Y12" i="4"/>
  <c r="E8" i="5" s="1"/>
  <c r="AD32" i="8"/>
  <c r="J89" i="5" s="1"/>
  <c r="AD31" i="8"/>
  <c r="J88" i="5" s="1"/>
  <c r="Y32" i="8"/>
  <c r="E89" i="5" s="1"/>
  <c r="AE32" i="8"/>
  <c r="K89" i="5" s="1"/>
  <c r="AE31" i="8"/>
  <c r="K88" i="5" s="1"/>
  <c r="Y31" i="8"/>
  <c r="E88" i="5" s="1"/>
  <c r="AE17" i="8"/>
  <c r="K22" i="5" s="1"/>
  <c r="AE18" i="8"/>
  <c r="K23" i="5" s="1"/>
  <c r="AE19" i="8"/>
  <c r="K24" i="5" s="1"/>
  <c r="AD17" i="8"/>
  <c r="J22" i="5" s="1"/>
  <c r="AD18" i="8"/>
  <c r="J23" i="5" s="1"/>
  <c r="AD19" i="8"/>
  <c r="J24" i="5" s="1"/>
  <c r="Y17" i="8"/>
  <c r="Y18" i="8"/>
  <c r="Y19" i="8"/>
  <c r="AE16" i="8"/>
  <c r="K21" i="5" s="1"/>
  <c r="AD16" i="8"/>
  <c r="J21" i="5" s="1"/>
  <c r="Y16" i="8"/>
  <c r="AE12" i="8"/>
  <c r="K13" i="5" s="1"/>
  <c r="AE13" i="8"/>
  <c r="K14" i="5" s="1"/>
  <c r="AD12" i="8"/>
  <c r="J13" i="5" s="1"/>
  <c r="AD13" i="8"/>
  <c r="J14" i="5" s="1"/>
  <c r="Y12" i="8"/>
  <c r="Y13" i="8"/>
  <c r="AE11" i="8"/>
  <c r="K10" i="5" s="1"/>
  <c r="AD11" i="8"/>
  <c r="J10" i="5" s="1"/>
  <c r="Y11" i="8"/>
  <c r="G42" i="9"/>
  <c r="P42" i="9"/>
  <c r="AE34" i="9"/>
  <c r="AD34" i="9"/>
  <c r="Y34" i="9"/>
  <c r="AE32" i="9"/>
  <c r="Y32" i="9"/>
  <c r="AE28" i="9"/>
  <c r="AE29" i="9" s="1"/>
  <c r="AD28" i="9"/>
  <c r="AD29" i="9" s="1"/>
  <c r="Y29" i="9"/>
  <c r="AE21" i="9"/>
  <c r="J53" i="5"/>
  <c r="AD21" i="9"/>
  <c r="AE11" i="9"/>
  <c r="AD11" i="9"/>
  <c r="Y12" i="9"/>
  <c r="AE38" i="11"/>
  <c r="K94" i="5" s="1"/>
  <c r="AE37" i="11"/>
  <c r="AE34" i="11"/>
  <c r="K74" i="5" s="1"/>
  <c r="AE33" i="11"/>
  <c r="K73" i="5" s="1"/>
  <c r="AE21" i="11"/>
  <c r="K57" i="5" s="1"/>
  <c r="AE22" i="11"/>
  <c r="K58" i="5" s="1"/>
  <c r="AE23" i="11"/>
  <c r="K59" i="5" s="1"/>
  <c r="AE24" i="11"/>
  <c r="K60" i="5" s="1"/>
  <c r="AE26" i="11"/>
  <c r="K62" i="5" s="1"/>
  <c r="AE28" i="11"/>
  <c r="K64" i="5" s="1"/>
  <c r="AE30" i="11"/>
  <c r="K65" i="5" s="1"/>
  <c r="AE20" i="11"/>
  <c r="K56" i="5" s="1"/>
  <c r="AE16" i="11"/>
  <c r="AE17" i="11"/>
  <c r="K47" i="5" s="1"/>
  <c r="AD38" i="11"/>
  <c r="J94" i="5" s="1"/>
  <c r="AD37" i="11"/>
  <c r="J93" i="5" s="1"/>
  <c r="AD33" i="11"/>
  <c r="J73" i="5" s="1"/>
  <c r="AD21" i="11"/>
  <c r="J57" i="5" s="1"/>
  <c r="AD22" i="11"/>
  <c r="J58" i="5" s="1"/>
  <c r="AD23" i="11"/>
  <c r="J59" i="5" s="1"/>
  <c r="AD24" i="11"/>
  <c r="J60" i="5" s="1"/>
  <c r="AD28" i="11"/>
  <c r="J64" i="5" s="1"/>
  <c r="AD30" i="11"/>
  <c r="J65" i="5" s="1"/>
  <c r="AD20" i="11"/>
  <c r="Y38" i="11"/>
  <c r="E94" i="5" s="1"/>
  <c r="Y37" i="11"/>
  <c r="E93" i="5" s="1"/>
  <c r="Y34" i="11"/>
  <c r="E74" i="5" s="1"/>
  <c r="Y33" i="11"/>
  <c r="E73" i="5" s="1"/>
  <c r="Y21" i="11"/>
  <c r="E57" i="5" s="1"/>
  <c r="Y22" i="11"/>
  <c r="E58" i="5" s="1"/>
  <c r="Y23" i="11"/>
  <c r="E59" i="5" s="1"/>
  <c r="Y24" i="11"/>
  <c r="E60" i="5" s="1"/>
  <c r="Y26" i="11"/>
  <c r="E62" i="5" s="1"/>
  <c r="Y28" i="11"/>
  <c r="E64" i="5" s="1"/>
  <c r="Y30" i="11"/>
  <c r="E65" i="5" s="1"/>
  <c r="Y20" i="11"/>
  <c r="E56" i="5" s="1"/>
  <c r="AE27" i="10"/>
  <c r="AE26" i="10"/>
  <c r="AD27" i="10"/>
  <c r="J92" i="5" s="1"/>
  <c r="AD26" i="10"/>
  <c r="J91" i="5" s="1"/>
  <c r="Y27" i="10"/>
  <c r="E92" i="5" s="1"/>
  <c r="AE22" i="10"/>
  <c r="AE23" i="10"/>
  <c r="AE21" i="10"/>
  <c r="AD22" i="10"/>
  <c r="AE12" i="10"/>
  <c r="AE13" i="10"/>
  <c r="AE14" i="10"/>
  <c r="AE15" i="10"/>
  <c r="AE16" i="10"/>
  <c r="K49" i="5" s="1"/>
  <c r="AE17" i="10"/>
  <c r="AE18" i="10"/>
  <c r="K52" i="5" s="1"/>
  <c r="AE11" i="10"/>
  <c r="Y11" i="10"/>
  <c r="Y19" i="10" s="1"/>
  <c r="G31" i="11"/>
  <c r="G35" i="11"/>
  <c r="G39" i="11"/>
  <c r="G48" i="11"/>
  <c r="W48" i="11"/>
  <c r="V48" i="11"/>
  <c r="U48" i="11"/>
  <c r="T48" i="11"/>
  <c r="S48" i="11"/>
  <c r="R48" i="11"/>
  <c r="Q48" i="11"/>
  <c r="P48" i="11"/>
  <c r="N48" i="11"/>
  <c r="M48" i="11"/>
  <c r="L48" i="11"/>
  <c r="K48" i="11"/>
  <c r="J48" i="11"/>
  <c r="I48" i="11"/>
  <c r="H48" i="11"/>
  <c r="X39" i="11"/>
  <c r="W39" i="11"/>
  <c r="V39" i="11"/>
  <c r="U39" i="11"/>
  <c r="T39" i="11"/>
  <c r="S39" i="11"/>
  <c r="R39" i="11"/>
  <c r="Q39" i="11"/>
  <c r="P39" i="11"/>
  <c r="O39" i="11"/>
  <c r="N39" i="11"/>
  <c r="M39" i="11"/>
  <c r="L39" i="11"/>
  <c r="K39" i="11"/>
  <c r="J39" i="11"/>
  <c r="I39" i="11"/>
  <c r="H39" i="11"/>
  <c r="X35" i="11"/>
  <c r="W35" i="11"/>
  <c r="V35" i="11"/>
  <c r="U35" i="11"/>
  <c r="T35" i="11"/>
  <c r="S35" i="11"/>
  <c r="R35" i="11"/>
  <c r="Q35" i="11"/>
  <c r="P35" i="11"/>
  <c r="O35" i="11"/>
  <c r="O49" i="11" s="1"/>
  <c r="N35" i="11"/>
  <c r="M35" i="11"/>
  <c r="L35" i="11"/>
  <c r="K35" i="11"/>
  <c r="J35" i="11"/>
  <c r="I35" i="11"/>
  <c r="H35" i="11"/>
  <c r="W31" i="11"/>
  <c r="V31" i="11"/>
  <c r="U31" i="11"/>
  <c r="T31" i="11"/>
  <c r="S31" i="11"/>
  <c r="R31" i="11"/>
  <c r="Q31" i="11"/>
  <c r="P31" i="11"/>
  <c r="N31" i="11"/>
  <c r="M31" i="11"/>
  <c r="L31" i="11"/>
  <c r="K31" i="11"/>
  <c r="J31" i="11"/>
  <c r="I31" i="11"/>
  <c r="H31" i="11"/>
  <c r="W18" i="11"/>
  <c r="V18" i="11"/>
  <c r="U18" i="11"/>
  <c r="N18" i="11"/>
  <c r="M18" i="11"/>
  <c r="L18" i="11"/>
  <c r="X39" i="10"/>
  <c r="W39" i="10"/>
  <c r="V39" i="10"/>
  <c r="U39" i="10"/>
  <c r="T39" i="10"/>
  <c r="S39" i="10"/>
  <c r="Q39" i="10"/>
  <c r="P39" i="10"/>
  <c r="O39" i="10"/>
  <c r="N39" i="10"/>
  <c r="M39" i="10"/>
  <c r="L39" i="10"/>
  <c r="K39" i="10"/>
  <c r="J39" i="10"/>
  <c r="I39" i="10"/>
  <c r="H39" i="10"/>
  <c r="G39" i="10"/>
  <c r="X28" i="10"/>
  <c r="W28" i="10"/>
  <c r="V28" i="10"/>
  <c r="U28" i="10"/>
  <c r="T28" i="10"/>
  <c r="S28" i="10"/>
  <c r="R28" i="10"/>
  <c r="Q28" i="10"/>
  <c r="P28" i="10"/>
  <c r="O28" i="10"/>
  <c r="N28" i="10"/>
  <c r="M28" i="10"/>
  <c r="L28" i="10"/>
  <c r="K28" i="10"/>
  <c r="J28" i="10"/>
  <c r="I28" i="10"/>
  <c r="H28" i="10"/>
  <c r="G28" i="10"/>
  <c r="X24" i="10"/>
  <c r="W24" i="10"/>
  <c r="V24" i="10"/>
  <c r="U24" i="10"/>
  <c r="T24" i="10"/>
  <c r="S24" i="10"/>
  <c r="R24" i="10"/>
  <c r="Q24" i="10"/>
  <c r="P24" i="10"/>
  <c r="O24" i="10"/>
  <c r="N24" i="10"/>
  <c r="M24" i="10"/>
  <c r="L24" i="10"/>
  <c r="K24" i="10"/>
  <c r="J24" i="10"/>
  <c r="I24" i="10"/>
  <c r="H24" i="10"/>
  <c r="G24" i="10"/>
  <c r="X19" i="10"/>
  <c r="W19" i="10"/>
  <c r="V19" i="10"/>
  <c r="U19" i="10"/>
  <c r="T19" i="10"/>
  <c r="S19" i="10"/>
  <c r="R19" i="10"/>
  <c r="Q19" i="10"/>
  <c r="P19" i="10"/>
  <c r="P40" i="10" s="1"/>
  <c r="O19" i="10"/>
  <c r="N19" i="10"/>
  <c r="M19" i="10"/>
  <c r="L19" i="10"/>
  <c r="K19" i="10"/>
  <c r="J19" i="10"/>
  <c r="I19" i="10"/>
  <c r="H19" i="10"/>
  <c r="G19" i="10"/>
  <c r="X35" i="9"/>
  <c r="W35" i="9"/>
  <c r="V35" i="9"/>
  <c r="U35" i="9"/>
  <c r="T35" i="9"/>
  <c r="S35" i="9"/>
  <c r="R35" i="9"/>
  <c r="Q35" i="9"/>
  <c r="P35" i="9"/>
  <c r="O35" i="9"/>
  <c r="N35" i="9"/>
  <c r="M35" i="9"/>
  <c r="L35" i="9"/>
  <c r="K35" i="9"/>
  <c r="J35" i="9"/>
  <c r="I35" i="9"/>
  <c r="H35" i="9"/>
  <c r="G35" i="9"/>
  <c r="X32" i="9"/>
  <c r="W32" i="9"/>
  <c r="V32" i="9"/>
  <c r="U32" i="9"/>
  <c r="T32" i="9"/>
  <c r="S32" i="9"/>
  <c r="R32" i="9"/>
  <c r="Q32" i="9"/>
  <c r="P32" i="9"/>
  <c r="O32" i="9"/>
  <c r="N32" i="9"/>
  <c r="M32" i="9"/>
  <c r="L32" i="9"/>
  <c r="K32" i="9"/>
  <c r="J32" i="9"/>
  <c r="I32" i="9"/>
  <c r="H32" i="9"/>
  <c r="G32" i="9"/>
  <c r="X29" i="9"/>
  <c r="W29" i="9"/>
  <c r="V29" i="9"/>
  <c r="U29" i="9"/>
  <c r="T29" i="9"/>
  <c r="S29" i="9"/>
  <c r="R29" i="9"/>
  <c r="Q29" i="9"/>
  <c r="P29" i="9"/>
  <c r="O29" i="9"/>
  <c r="N29" i="9"/>
  <c r="M29" i="9"/>
  <c r="L29" i="9"/>
  <c r="K29" i="9"/>
  <c r="J29" i="9"/>
  <c r="I29" i="9"/>
  <c r="H29" i="9"/>
  <c r="G29" i="9"/>
  <c r="X26" i="9"/>
  <c r="X43" i="9" s="1"/>
  <c r="W26" i="9"/>
  <c r="V26" i="9"/>
  <c r="U26" i="9"/>
  <c r="T26" i="9"/>
  <c r="S26" i="9"/>
  <c r="R26" i="9"/>
  <c r="Q26" i="9"/>
  <c r="P26" i="9"/>
  <c r="O26" i="9"/>
  <c r="O43" i="9" s="1"/>
  <c r="N26" i="9"/>
  <c r="M26" i="9"/>
  <c r="L26" i="9"/>
  <c r="K26" i="9"/>
  <c r="J26" i="9"/>
  <c r="I26" i="9"/>
  <c r="H26" i="9"/>
  <c r="G26" i="9"/>
  <c r="X16" i="9"/>
  <c r="W16" i="9"/>
  <c r="V16" i="9"/>
  <c r="U16" i="9"/>
  <c r="T16" i="9"/>
  <c r="S16" i="9"/>
  <c r="R16" i="9"/>
  <c r="Q16" i="9"/>
  <c r="P16" i="9"/>
  <c r="O16" i="9"/>
  <c r="N16" i="9"/>
  <c r="M16" i="9"/>
  <c r="L16" i="9"/>
  <c r="K16" i="9"/>
  <c r="J16" i="9"/>
  <c r="I16" i="9"/>
  <c r="H16" i="9"/>
  <c r="G16" i="9"/>
  <c r="X12" i="9"/>
  <c r="W12" i="9"/>
  <c r="V12" i="9"/>
  <c r="U12" i="9"/>
  <c r="T12" i="9"/>
  <c r="S12" i="9"/>
  <c r="R12" i="9"/>
  <c r="Q12" i="9"/>
  <c r="P12" i="9"/>
  <c r="O12" i="9"/>
  <c r="N12" i="9"/>
  <c r="M12" i="9"/>
  <c r="L12" i="9"/>
  <c r="K12" i="9"/>
  <c r="J12" i="9"/>
  <c r="I12" i="9"/>
  <c r="H12" i="9"/>
  <c r="G12" i="9"/>
  <c r="X33" i="8"/>
  <c r="W33" i="8"/>
  <c r="V33" i="8"/>
  <c r="U33" i="8"/>
  <c r="T33" i="8"/>
  <c r="S33" i="8"/>
  <c r="R33" i="8"/>
  <c r="Q33" i="8"/>
  <c r="P33" i="8"/>
  <c r="O33" i="8"/>
  <c r="N33" i="8"/>
  <c r="M33" i="8"/>
  <c r="L33" i="8"/>
  <c r="K33" i="8"/>
  <c r="J33" i="8"/>
  <c r="I33" i="8"/>
  <c r="H33" i="8"/>
  <c r="G33" i="8"/>
  <c r="X20" i="8"/>
  <c r="W20" i="8"/>
  <c r="V20" i="8"/>
  <c r="U20" i="8"/>
  <c r="T20" i="8"/>
  <c r="S20" i="8"/>
  <c r="R20" i="8"/>
  <c r="Q20" i="8"/>
  <c r="P20" i="8"/>
  <c r="O20" i="8"/>
  <c r="N20" i="8"/>
  <c r="M20" i="8"/>
  <c r="L20" i="8"/>
  <c r="K20" i="8"/>
  <c r="J20" i="8"/>
  <c r="I20" i="8"/>
  <c r="H20" i="8"/>
  <c r="G20" i="8"/>
  <c r="X14" i="8"/>
  <c r="W14" i="8"/>
  <c r="V14" i="8"/>
  <c r="U14" i="8"/>
  <c r="T14" i="8"/>
  <c r="S14" i="8"/>
  <c r="R14" i="8"/>
  <c r="Q14" i="8"/>
  <c r="P14" i="8"/>
  <c r="O14" i="8"/>
  <c r="N14" i="8"/>
  <c r="M14" i="8"/>
  <c r="L14" i="8"/>
  <c r="K14" i="8"/>
  <c r="J14" i="8"/>
  <c r="I14" i="8"/>
  <c r="H14" i="8"/>
  <c r="G14" i="8"/>
  <c r="K43" i="5" l="1"/>
  <c r="AE18" i="11"/>
  <c r="AE43" i="9"/>
  <c r="I27" i="5"/>
  <c r="F27" i="5"/>
  <c r="G56" i="5"/>
  <c r="G68" i="5" s="1"/>
  <c r="I43" i="9"/>
  <c r="M43" i="9"/>
  <c r="U43" i="9"/>
  <c r="AD12" i="9"/>
  <c r="J15" i="5"/>
  <c r="J19" i="5" s="1"/>
  <c r="AD35" i="9"/>
  <c r="J90" i="5"/>
  <c r="J95" i="5" s="1"/>
  <c r="AA26" i="9"/>
  <c r="G53" i="5"/>
  <c r="Z35" i="9"/>
  <c r="F90" i="5"/>
  <c r="Y35" i="9"/>
  <c r="E90" i="5"/>
  <c r="E95" i="5" s="1"/>
  <c r="Z26" i="9"/>
  <c r="F53" i="5"/>
  <c r="AC35" i="9"/>
  <c r="I90" i="5"/>
  <c r="AE12" i="9"/>
  <c r="K15" i="5"/>
  <c r="AE35" i="9"/>
  <c r="K90" i="5"/>
  <c r="AB12" i="9"/>
  <c r="H15" i="5"/>
  <c r="AB26" i="9"/>
  <c r="H53" i="5"/>
  <c r="AA35" i="9"/>
  <c r="G90" i="5"/>
  <c r="I53" i="5"/>
  <c r="J56" i="5"/>
  <c r="J68" i="5" s="1"/>
  <c r="AC12" i="9"/>
  <c r="I15" i="5"/>
  <c r="AB35" i="9"/>
  <c r="H90" i="5"/>
  <c r="E19" i="5"/>
  <c r="Z33" i="8"/>
  <c r="F88" i="5"/>
  <c r="J27" i="5"/>
  <c r="G27" i="5"/>
  <c r="AA33" i="8"/>
  <c r="G88" i="5"/>
  <c r="AC33" i="8"/>
  <c r="I88" i="5"/>
  <c r="E27" i="5"/>
  <c r="K27" i="5"/>
  <c r="H27" i="5"/>
  <c r="AB33" i="8"/>
  <c r="H88" i="5"/>
  <c r="F19" i="5"/>
  <c r="E38" i="5"/>
  <c r="F38" i="5"/>
  <c r="J75" i="5"/>
  <c r="K75" i="5"/>
  <c r="E75" i="5"/>
  <c r="AE39" i="11"/>
  <c r="K93" i="5"/>
  <c r="K53" i="5"/>
  <c r="E68" i="5"/>
  <c r="K68" i="5"/>
  <c r="Q43" i="9"/>
  <c r="G43" i="9"/>
  <c r="K43" i="9"/>
  <c r="S43" i="9"/>
  <c r="W43" i="9"/>
  <c r="H43" i="9"/>
  <c r="L43" i="9"/>
  <c r="P43" i="9"/>
  <c r="T43" i="9"/>
  <c r="J43" i="9"/>
  <c r="N43" i="9"/>
  <c r="R43" i="9"/>
  <c r="V43" i="9"/>
  <c r="X40" i="10"/>
  <c r="Y35" i="11"/>
  <c r="U40" i="10"/>
  <c r="R40" i="10"/>
  <c r="V40" i="10"/>
  <c r="S40" i="10"/>
  <c r="W40" i="10"/>
  <c r="I47" i="8"/>
  <c r="M47" i="8"/>
  <c r="Q47" i="8"/>
  <c r="U47" i="8"/>
  <c r="J47" i="8"/>
  <c r="N47" i="8"/>
  <c r="R47" i="8"/>
  <c r="V47" i="8"/>
  <c r="G47" i="8"/>
  <c r="K47" i="8"/>
  <c r="S47" i="8"/>
  <c r="W47" i="8"/>
  <c r="H47" i="8"/>
  <c r="L47" i="8"/>
  <c r="P47" i="8"/>
  <c r="T47" i="8"/>
  <c r="AE35" i="11"/>
  <c r="Z28" i="10"/>
  <c r="AC16" i="9"/>
  <c r="AA14" i="8"/>
  <c r="Y46" i="8"/>
  <c r="AC46" i="8"/>
  <c r="AD46" i="8"/>
  <c r="AD20" i="8"/>
  <c r="AB20" i="8"/>
  <c r="AE42" i="9"/>
  <c r="AD42" i="9"/>
  <c r="AB16" i="9"/>
  <c r="Z46" i="8"/>
  <c r="AA46" i="8"/>
  <c r="AC14" i="8"/>
  <c r="AB46" i="8"/>
  <c r="Y14" i="8"/>
  <c r="AC20" i="8"/>
  <c r="AE20" i="8"/>
  <c r="Z14" i="8"/>
  <c r="AB14" i="8"/>
  <c r="AA20" i="8"/>
  <c r="Z20" i="8"/>
  <c r="Y20" i="8"/>
  <c r="Z16" i="9"/>
  <c r="AB32" i="9"/>
  <c r="AE16" i="9"/>
  <c r="AC32" i="9"/>
  <c r="AD32" i="9"/>
  <c r="AE26" i="9"/>
  <c r="AC26" i="9"/>
  <c r="AB42" i="9"/>
  <c r="AD16" i="9"/>
  <c r="AD26" i="9"/>
  <c r="AC42" i="9"/>
  <c r="AB39" i="11"/>
  <c r="L49" i="11"/>
  <c r="H49" i="11"/>
  <c r="AA24" i="10"/>
  <c r="AA39" i="11"/>
  <c r="K49" i="11"/>
  <c r="S49" i="11"/>
  <c r="W49" i="11"/>
  <c r="AB35" i="11"/>
  <c r="AD39" i="11"/>
  <c r="AD35" i="11"/>
  <c r="AE31" i="11"/>
  <c r="AB48" i="11"/>
  <c r="Z48" i="11"/>
  <c r="G49" i="11"/>
  <c r="AE28" i="10"/>
  <c r="AA19" i="10"/>
  <c r="AA40" i="10" s="1"/>
  <c r="P49" i="11"/>
  <c r="T49" i="11"/>
  <c r="J49" i="11"/>
  <c r="N49" i="11"/>
  <c r="AD31" i="11"/>
  <c r="AD49" i="11" s="1"/>
  <c r="AC18" i="11"/>
  <c r="AA48" i="11"/>
  <c r="Y48" i="11"/>
  <c r="AD48" i="11"/>
  <c r="AC48" i="11"/>
  <c r="Q49" i="11"/>
  <c r="U49" i="11"/>
  <c r="I49" i="11"/>
  <c r="M49" i="11"/>
  <c r="R49" i="11"/>
  <c r="V49" i="11"/>
  <c r="AB24" i="10"/>
  <c r="AB39" i="10"/>
  <c r="AE46" i="8"/>
  <c r="AD33" i="8"/>
  <c r="Y39" i="11"/>
  <c r="Y31" i="11"/>
  <c r="Y16" i="9"/>
  <c r="Y26" i="9"/>
  <c r="Y43" i="9" s="1"/>
  <c r="AE24" i="10"/>
  <c r="AB19" i="10"/>
  <c r="AC19" i="10"/>
  <c r="AC24" i="10"/>
  <c r="AC39" i="10"/>
  <c r="AE19" i="10"/>
  <c r="AD24" i="10"/>
  <c r="AD28" i="10"/>
  <c r="AD40" i="10" s="1"/>
  <c r="Z24" i="10"/>
  <c r="G40" i="10"/>
  <c r="AE39" i="10"/>
  <c r="AE14" i="8"/>
  <c r="Y33" i="8"/>
  <c r="AD14" i="8"/>
  <c r="AE33" i="8"/>
  <c r="J40" i="10"/>
  <c r="Y24" i="10"/>
  <c r="Y28" i="10"/>
  <c r="Y40" i="10" s="1"/>
  <c r="AD39" i="10"/>
  <c r="N40" i="10"/>
  <c r="H40" i="10"/>
  <c r="L40" i="10"/>
  <c r="K40" i="10"/>
  <c r="O40" i="10"/>
  <c r="I40" i="10"/>
  <c r="M40" i="10"/>
  <c r="Q40" i="10"/>
  <c r="AE49" i="11" l="1"/>
  <c r="G95" i="5"/>
  <c r="H95" i="5"/>
  <c r="F95" i="5"/>
  <c r="AD43" i="9"/>
  <c r="AC43" i="9"/>
  <c r="AC40" i="10"/>
  <c r="AE40" i="10"/>
  <c r="AC47" i="8"/>
  <c r="AD47" i="8"/>
  <c r="Y47" i="8"/>
  <c r="Z47" i="8"/>
  <c r="AA47" i="8"/>
  <c r="AC49" i="11"/>
  <c r="H43" i="4" l="1"/>
  <c r="I43" i="4"/>
  <c r="J43" i="4"/>
  <c r="K43" i="4"/>
  <c r="AB42" i="4" s="1"/>
  <c r="AB43" i="4" s="1"/>
  <c r="L43" i="4"/>
  <c r="M43" i="4"/>
  <c r="N43" i="4"/>
  <c r="O43" i="4"/>
  <c r="P43" i="4"/>
  <c r="Q43" i="4"/>
  <c r="R43" i="4"/>
  <c r="S43" i="4"/>
  <c r="T43" i="4"/>
  <c r="U43" i="4"/>
  <c r="V43" i="4"/>
  <c r="W43" i="4"/>
  <c r="X43" i="4"/>
  <c r="G43" i="4"/>
  <c r="AC37" i="4" l="1"/>
  <c r="AE29" i="4"/>
  <c r="K87" i="5" s="1"/>
  <c r="K95" i="5" s="1"/>
  <c r="AC29" i="4"/>
  <c r="I87" i="5" s="1"/>
  <c r="I95" i="5" s="1"/>
  <c r="AE22" i="4"/>
  <c r="K30" i="5" s="1"/>
  <c r="AE23" i="4"/>
  <c r="K31" i="5" s="1"/>
  <c r="AE24" i="4"/>
  <c r="K32" i="5" s="1"/>
  <c r="AE25" i="4"/>
  <c r="K33" i="5" s="1"/>
  <c r="AC22" i="4"/>
  <c r="I30" i="5" s="1"/>
  <c r="AC23" i="4"/>
  <c r="I31" i="5" s="1"/>
  <c r="AC24" i="4"/>
  <c r="I32" i="5" s="1"/>
  <c r="AC25" i="4"/>
  <c r="I33" i="5" s="1"/>
  <c r="AB22" i="4"/>
  <c r="H30" i="5" s="1"/>
  <c r="AB23" i="4"/>
  <c r="H31" i="5" s="1"/>
  <c r="AB24" i="4"/>
  <c r="H32" i="5" s="1"/>
  <c r="AB25" i="4"/>
  <c r="H33" i="5" s="1"/>
  <c r="AA22" i="4"/>
  <c r="G30" i="5" s="1"/>
  <c r="AA23" i="4"/>
  <c r="G31" i="5" s="1"/>
  <c r="AA24" i="4"/>
  <c r="G32" i="5" s="1"/>
  <c r="AA25" i="4"/>
  <c r="G33" i="5" s="1"/>
  <c r="AE21" i="4"/>
  <c r="K29" i="5" s="1"/>
  <c r="AC21" i="4"/>
  <c r="I29" i="5" s="1"/>
  <c r="AA16" i="4"/>
  <c r="G12" i="5" s="1"/>
  <c r="G19" i="5" s="1"/>
  <c r="AA17" i="4"/>
  <c r="G16" i="5" s="1"/>
  <c r="AA18" i="4"/>
  <c r="G17" i="5" s="1"/>
  <c r="AB16" i="4"/>
  <c r="H12" i="5" s="1"/>
  <c r="AB17" i="4"/>
  <c r="H16" i="5" s="1"/>
  <c r="AB18" i="4"/>
  <c r="H17" i="5" s="1"/>
  <c r="AC16" i="4"/>
  <c r="I12" i="5" s="1"/>
  <c r="AC17" i="4"/>
  <c r="I16" i="5" s="1"/>
  <c r="AC18" i="4"/>
  <c r="I17" i="5" s="1"/>
  <c r="AC15" i="4"/>
  <c r="I11" i="5" s="1"/>
  <c r="Z19" i="4"/>
  <c r="AE16" i="4"/>
  <c r="K12" i="5" s="1"/>
  <c r="AE17" i="4"/>
  <c r="K16" i="5" s="1"/>
  <c r="AE18" i="4"/>
  <c r="K17" i="5" s="1"/>
  <c r="AE15" i="4"/>
  <c r="K11" i="5" s="1"/>
  <c r="AE12" i="4"/>
  <c r="K7" i="5" s="1"/>
  <c r="AE11" i="4"/>
  <c r="K6" i="5" s="1"/>
  <c r="K8" i="5" s="1"/>
  <c r="AC12" i="4"/>
  <c r="I7" i="5" s="1"/>
  <c r="K19" i="5" l="1"/>
  <c r="H19" i="5"/>
  <c r="H132" i="5" s="1"/>
  <c r="I19" i="5"/>
  <c r="I132" i="5" s="1"/>
  <c r="G38" i="5"/>
  <c r="K38" i="5"/>
  <c r="K132" i="5" s="1"/>
  <c r="AC27" i="4"/>
  <c r="AC19" i="4"/>
  <c r="Y19" i="4"/>
  <c r="AA19" i="4"/>
  <c r="AD19" i="4"/>
  <c r="AE19" i="4"/>
  <c r="AB19" i="4"/>
  <c r="AB27" i="4"/>
  <c r="Z13" i="4"/>
  <c r="AB13" i="4"/>
  <c r="AD13" i="4"/>
  <c r="Y13" i="4"/>
  <c r="AA13" i="4"/>
  <c r="AE13" i="4"/>
  <c r="AC13" i="4"/>
  <c r="H37" i="4" l="1"/>
  <c r="I37" i="4"/>
  <c r="J37" i="4"/>
  <c r="K37" i="4"/>
  <c r="L37" i="4"/>
  <c r="M37" i="4"/>
  <c r="N37" i="4"/>
  <c r="O37" i="4"/>
  <c r="P37" i="4"/>
  <c r="Q37" i="4"/>
  <c r="T37" i="4"/>
  <c r="U37" i="4"/>
  <c r="V37" i="4"/>
  <c r="W37" i="4"/>
  <c r="H30" i="4"/>
  <c r="I30" i="4"/>
  <c r="J30" i="4"/>
  <c r="K30" i="4"/>
  <c r="L30" i="4"/>
  <c r="M30" i="4"/>
  <c r="N30" i="4"/>
  <c r="O30" i="4"/>
  <c r="P30" i="4"/>
  <c r="Q30" i="4"/>
  <c r="R30" i="4"/>
  <c r="S30" i="4"/>
  <c r="T30" i="4"/>
  <c r="U30" i="4"/>
  <c r="V30" i="4"/>
  <c r="W30" i="4"/>
  <c r="X30" i="4"/>
  <c r="J27" i="4"/>
  <c r="K27" i="4"/>
  <c r="L27" i="4"/>
  <c r="M27" i="4"/>
  <c r="N27" i="4"/>
  <c r="P27" i="4"/>
  <c r="Q27" i="4"/>
  <c r="R27" i="4"/>
  <c r="S27" i="4"/>
  <c r="T27" i="4"/>
  <c r="U27" i="4"/>
  <c r="V27" i="4"/>
  <c r="W27" i="4"/>
  <c r="X27" i="4"/>
  <c r="H19" i="4"/>
  <c r="I19" i="4"/>
  <c r="J19" i="4"/>
  <c r="K19" i="4"/>
  <c r="L19" i="4"/>
  <c r="M19" i="4"/>
  <c r="N19" i="4"/>
  <c r="O19" i="4"/>
  <c r="P19" i="4"/>
  <c r="Q19" i="4"/>
  <c r="R19" i="4"/>
  <c r="S19" i="4"/>
  <c r="T19" i="4"/>
  <c r="U19" i="4"/>
  <c r="V19" i="4"/>
  <c r="W19" i="4"/>
  <c r="X19" i="4"/>
  <c r="H13" i="4"/>
  <c r="I13" i="4"/>
  <c r="J13" i="4"/>
  <c r="K13" i="4"/>
  <c r="L13" i="4"/>
  <c r="M13" i="4"/>
  <c r="N13" i="4"/>
  <c r="O13" i="4"/>
  <c r="P13" i="4"/>
  <c r="Q13" i="4"/>
  <c r="R13" i="4"/>
  <c r="S13" i="4"/>
  <c r="T13" i="4"/>
  <c r="U13" i="4"/>
  <c r="V13" i="4"/>
  <c r="W13" i="4"/>
  <c r="X13" i="4"/>
  <c r="U44" i="4" l="1"/>
  <c r="W44" i="4"/>
  <c r="S44" i="4"/>
  <c r="K44" i="4"/>
  <c r="V44" i="4"/>
  <c r="R44" i="4"/>
  <c r="N44" i="4"/>
  <c r="J44" i="4"/>
  <c r="M44" i="4"/>
  <c r="Q44" i="4"/>
  <c r="I44" i="4"/>
  <c r="T44" i="4"/>
  <c r="P44" i="4"/>
  <c r="L44" i="4"/>
  <c r="H44" i="4"/>
  <c r="AB30" i="4"/>
  <c r="AB44" i="4" s="1"/>
  <c r="AC30" i="4"/>
  <c r="AC44" i="4" s="1"/>
  <c r="AA30" i="4"/>
  <c r="AA44" i="4" s="1"/>
  <c r="G37" i="4" l="1"/>
  <c r="G13" i="4"/>
  <c r="Y30" i="4" l="1"/>
  <c r="Y44" i="4" s="1"/>
  <c r="AD30" i="4"/>
  <c r="AD44" i="4" s="1"/>
  <c r="AE30" i="4"/>
  <c r="G30" i="4"/>
  <c r="Z30" i="4" s="1"/>
  <c r="Z44" i="4" s="1"/>
  <c r="G19" i="4"/>
  <c r="G44" i="4" l="1"/>
  <c r="J131" i="5"/>
  <c r="J132" i="5" s="1"/>
  <c r="G131" i="5"/>
  <c r="G132" i="5" s="1"/>
  <c r="E131" i="5"/>
  <c r="E132" i="5" s="1"/>
  <c r="F131" i="5"/>
  <c r="F132" i="5" s="1"/>
</calcChain>
</file>

<file path=xl/sharedStrings.xml><?xml version="1.0" encoding="utf-8"?>
<sst xmlns="http://schemas.openxmlformats.org/spreadsheetml/2006/main" count="1056" uniqueCount="336">
  <si>
    <t>E</t>
  </si>
  <si>
    <t>ECTS</t>
  </si>
  <si>
    <t>L</t>
  </si>
  <si>
    <t>1-12</t>
  </si>
  <si>
    <t>9</t>
  </si>
  <si>
    <t>10</t>
  </si>
  <si>
    <t>11</t>
  </si>
  <si>
    <t>12</t>
  </si>
  <si>
    <t>13</t>
  </si>
  <si>
    <t>14</t>
  </si>
  <si>
    <t>15</t>
  </si>
  <si>
    <t>16</t>
  </si>
  <si>
    <t>17</t>
  </si>
  <si>
    <t>4</t>
  </si>
  <si>
    <t>8</t>
  </si>
  <si>
    <t>5</t>
  </si>
  <si>
    <t>6</t>
  </si>
  <si>
    <t>7</t>
  </si>
  <si>
    <t>18</t>
  </si>
  <si>
    <t>19</t>
  </si>
  <si>
    <t>20</t>
  </si>
  <si>
    <t>21</t>
  </si>
  <si>
    <t>Anatomy</t>
  </si>
  <si>
    <t>Histology with embryology</t>
  </si>
  <si>
    <t>total</t>
  </si>
  <si>
    <t>Faculty: THE FACULTY OF MEDICINE AND HEALTH SCIENCES</t>
  </si>
  <si>
    <t>Field of study: MEDICINE</t>
  </si>
  <si>
    <t>Plan of Study 
for the students of 6 year MD Program</t>
  </si>
  <si>
    <t>Ist YEAR</t>
  </si>
  <si>
    <t xml:space="preserve">Institute: Medical Sciences
</t>
  </si>
  <si>
    <t>No.</t>
  </si>
  <si>
    <t>Subject</t>
  </si>
  <si>
    <t>code</t>
  </si>
  <si>
    <t>Credit with grade</t>
  </si>
  <si>
    <t>Pass</t>
  </si>
  <si>
    <t>Ist Year</t>
  </si>
  <si>
    <t>Distribution of hours</t>
  </si>
  <si>
    <t>contact</t>
  </si>
  <si>
    <t>self-study</t>
  </si>
  <si>
    <t>Hours</t>
  </si>
  <si>
    <t xml:space="preserve"> ECTS Credits</t>
  </si>
  <si>
    <t>Total student workload</t>
  </si>
  <si>
    <t>1st semester</t>
  </si>
  <si>
    <t>2nd semester</t>
  </si>
  <si>
    <t>2.MODULE Scientific basis of medicine</t>
  </si>
  <si>
    <t>Basis of cell biology</t>
  </si>
  <si>
    <t>Chemistry</t>
  </si>
  <si>
    <t>Biostatistic with elements of informatics</t>
  </si>
  <si>
    <t>First aid and elements of nursing</t>
  </si>
  <si>
    <t>4. MODULE Behavioral sciences with elements of professionalism</t>
  </si>
  <si>
    <t>Medical Sociology</t>
  </si>
  <si>
    <t>Medical Psychology</t>
  </si>
  <si>
    <t>Ethics</t>
  </si>
  <si>
    <t>Elements of professionalism</t>
  </si>
  <si>
    <t>History of medicine</t>
  </si>
  <si>
    <t>9. MODULE Holiday work Placement</t>
  </si>
  <si>
    <t>First aid and nursing</t>
  </si>
  <si>
    <t>Latin</t>
  </si>
  <si>
    <t>Library Information</t>
  </si>
  <si>
    <t>Elements of Health and Safety at Work and Ergonomics</t>
  </si>
  <si>
    <t>Physical Education</t>
  </si>
  <si>
    <t>11. Elective Module</t>
  </si>
  <si>
    <t>TOTAL number of hours</t>
  </si>
  <si>
    <t>Active ingredients of living matter</t>
  </si>
  <si>
    <t>Modern microscopic techniques in medicine</t>
  </si>
  <si>
    <t>Elective course 2*</t>
  </si>
  <si>
    <t>Elective course 1*</t>
  </si>
  <si>
    <t>Elective course 3*</t>
  </si>
  <si>
    <t>Elective course 4*</t>
  </si>
  <si>
    <t>IInd  Year</t>
  </si>
  <si>
    <t>FIELD: MEDICINE</t>
  </si>
  <si>
    <t>Institute: Medical Sciences</t>
  </si>
  <si>
    <t>IInd YEAR</t>
  </si>
  <si>
    <t>4th semester</t>
  </si>
  <si>
    <t>3rd semester</t>
  </si>
  <si>
    <t>Biophysics</t>
  </si>
  <si>
    <t>Biochemistry</t>
  </si>
  <si>
    <t>Physiology with cytophysiology</t>
  </si>
  <si>
    <t>3.MODULE Preclinical sciences</t>
  </si>
  <si>
    <t>Genetics</t>
  </si>
  <si>
    <t>Microbiology</t>
  </si>
  <si>
    <t>Parasitology</t>
  </si>
  <si>
    <t>Immunology</t>
  </si>
  <si>
    <t>7. MODULE Legal and organisational basis of medicine</t>
  </si>
  <si>
    <t>Hygiene</t>
  </si>
  <si>
    <t>Epidemiology</t>
  </si>
  <si>
    <t>Public Health</t>
  </si>
  <si>
    <t>Out-patient Health care</t>
  </si>
  <si>
    <t>Ambulatory care</t>
  </si>
  <si>
    <t>* Courses in the scope of students' support in the learning process</t>
  </si>
  <si>
    <t>Elective course 5*</t>
  </si>
  <si>
    <t>Elective course 6*</t>
  </si>
  <si>
    <t>* Courses in the scope of students' support in the learning process:</t>
  </si>
  <si>
    <r>
      <t xml:space="preserve">* Elective courses </t>
    </r>
    <r>
      <rPr>
        <sz val="14"/>
        <color indexed="8"/>
        <rFont val="Roboto"/>
        <charset val="238"/>
      </rPr>
      <t>(Student chooses 3 out of 5 in each semester)</t>
    </r>
  </si>
  <si>
    <t>Genetically modified food</t>
  </si>
  <si>
    <t>Hospital-Acquired Infections</t>
  </si>
  <si>
    <t>Molecular basis of sensory organs action</t>
  </si>
  <si>
    <t xml:space="preserve">Rational antibiotic therapy </t>
  </si>
  <si>
    <t>Genetic engineering</t>
  </si>
  <si>
    <t>Interpersonal communication</t>
  </si>
  <si>
    <t xml:space="preserve">
Electrophysiology</t>
  </si>
  <si>
    <t>Medical apparatus</t>
  </si>
  <si>
    <t>Oncological immunology</t>
  </si>
  <si>
    <t xml:space="preserve"> Approved by the Faculty Council at the meeting on………</t>
  </si>
  <si>
    <t>IIIrd YEAR</t>
  </si>
  <si>
    <t>FIELD:MEDICINE</t>
  </si>
  <si>
    <t>5th semester</t>
  </si>
  <si>
    <t>6th semester</t>
  </si>
  <si>
    <t>III rd year</t>
  </si>
  <si>
    <t>Pathophysiology</t>
  </si>
  <si>
    <t>Pathology</t>
  </si>
  <si>
    <t xml:space="preserve">Pharmacology with toxycology </t>
  </si>
  <si>
    <t>5. MODULE Clinical Sciences - Non-surgical treatment</t>
  </si>
  <si>
    <t>Pediatrics</t>
  </si>
  <si>
    <t>Internal Medicine</t>
  </si>
  <si>
    <t>Dermatology and venereology</t>
  </si>
  <si>
    <t>Laboratory diagnostics</t>
  </si>
  <si>
    <t>6. MODULE Clinical Sciences- Surgical treatment</t>
  </si>
  <si>
    <t>General Surgery</t>
  </si>
  <si>
    <t>Elective course*</t>
  </si>
  <si>
    <t>Plan of Study for the students of 6 year MD Program</t>
  </si>
  <si>
    <t>IVth YEAR</t>
  </si>
  <si>
    <t>IV th year</t>
  </si>
  <si>
    <t>7th semester</t>
  </si>
  <si>
    <t>8th semester</t>
  </si>
  <si>
    <t>Neurology</t>
  </si>
  <si>
    <t>Psychiatry</t>
  </si>
  <si>
    <t>Oncology</t>
  </si>
  <si>
    <t>Infectious diseases</t>
  </si>
  <si>
    <t>Rehabilitation</t>
  </si>
  <si>
    <t>Clinical pharmacology</t>
  </si>
  <si>
    <t>Anesthesiology and Intensive Care</t>
  </si>
  <si>
    <t>Intensive Care</t>
  </si>
  <si>
    <t>Pediatric Dermatology</t>
  </si>
  <si>
    <t>Pharmacoeconomics</t>
  </si>
  <si>
    <t>Bloodborne viral infections</t>
  </si>
  <si>
    <t>Vth YEAR</t>
  </si>
  <si>
    <r>
      <t>Institute:</t>
    </r>
    <r>
      <rPr>
        <b/>
        <sz val="16"/>
        <color indexed="8"/>
        <rFont val="Roboto"/>
        <charset val="238"/>
      </rPr>
      <t xml:space="preserve"> </t>
    </r>
    <r>
      <rPr>
        <sz val="16"/>
        <color indexed="8"/>
        <rFont val="Roboto"/>
        <charset val="238"/>
      </rPr>
      <t>Medical Sciences</t>
    </r>
  </si>
  <si>
    <t>Vth year</t>
  </si>
  <si>
    <t>9th  semester</t>
  </si>
  <si>
    <t>10th semester</t>
  </si>
  <si>
    <t>Geriatrics</t>
  </si>
  <si>
    <t>Family Medicine</t>
  </si>
  <si>
    <t>Basic Polish</t>
  </si>
  <si>
    <t>Paediatric Surgery</t>
  </si>
  <si>
    <t>Orthopedics and traumatology</t>
  </si>
  <si>
    <t>Oncological Surgery</t>
  </si>
  <si>
    <t>Urology</t>
  </si>
  <si>
    <t>Otolaryngology</t>
  </si>
  <si>
    <t>Emergency medicine and disaster medicine</t>
  </si>
  <si>
    <t>Gynecology and Obstetrics</t>
  </si>
  <si>
    <t>Ophthalmology</t>
  </si>
  <si>
    <t>Transplantology</t>
  </si>
  <si>
    <t>Neurosurgery</t>
  </si>
  <si>
    <t>Medical Law</t>
  </si>
  <si>
    <t>Forensic Medicine</t>
  </si>
  <si>
    <t>Surgery</t>
  </si>
  <si>
    <t>Hypertensiology</t>
  </si>
  <si>
    <t>Pediatric Gastroenterology</t>
  </si>
  <si>
    <t>Allergology</t>
  </si>
  <si>
    <t>Intervention cardiology</t>
  </si>
  <si>
    <t>Clinical nutrition</t>
  </si>
  <si>
    <t>Anesthesiology and Intensive Pediatric Therapy</t>
  </si>
  <si>
    <t>Electrocardiography</t>
  </si>
  <si>
    <t>Pediatric Traumatology</t>
  </si>
  <si>
    <t>Diagnostic imaging in emergency</t>
  </si>
  <si>
    <t>Radiotherapy</t>
  </si>
  <si>
    <t>The importance of genetic profiles in oncological treatment</t>
  </si>
  <si>
    <t xml:space="preserve">Bariatric surgery </t>
  </si>
  <si>
    <t>Adult Psychiatry</t>
  </si>
  <si>
    <t>Methodology of writing scientific papers</t>
  </si>
  <si>
    <t>Metabolic diseases</t>
  </si>
  <si>
    <t>Pharmacogenetics</t>
  </si>
  <si>
    <t>Pediatric Radiology</t>
  </si>
  <si>
    <t>Homeostatic imbalance of epithelial tissue</t>
  </si>
  <si>
    <t>Structural basics of cardiovascular interventions</t>
  </si>
  <si>
    <t>1.MODULE Morphological Sciences</t>
  </si>
  <si>
    <t>Coping with stress</t>
  </si>
  <si>
    <t>Methods of learning support</t>
  </si>
  <si>
    <t>Coaching</t>
  </si>
  <si>
    <t xml:space="preserve">The psychology of personal development </t>
  </si>
  <si>
    <t>Pediatrics- Child Cardiology</t>
  </si>
  <si>
    <t>Pain therapy</t>
  </si>
  <si>
    <t>Lung diseases</t>
  </si>
  <si>
    <t>Vascular surgery</t>
  </si>
  <si>
    <t>Pediatric Endocrinology</t>
  </si>
  <si>
    <t>9. MODULE Holiday Work Placement</t>
  </si>
  <si>
    <t xml:space="preserve"> Evidence-Based Medicine (EBM)</t>
  </si>
  <si>
    <t>Endoscopic and laparoscopic surgery</t>
  </si>
  <si>
    <r>
      <t>kind of assesment after the semester</t>
    </r>
    <r>
      <rPr>
        <b/>
        <sz val="9"/>
        <color indexed="8"/>
        <rFont val="Calibri"/>
        <family val="2"/>
        <charset val="238"/>
      </rPr>
      <t>*</t>
    </r>
  </si>
  <si>
    <t>kind of assesment after the semester*</t>
  </si>
  <si>
    <t>3/4</t>
  </si>
  <si>
    <t>Pathophysiology of kidney</t>
  </si>
  <si>
    <t>Pathophysiology of pancreas</t>
  </si>
  <si>
    <t>Methods of pathological and molecular diagnostics</t>
  </si>
  <si>
    <t>Organ specifity of tumor pathological reports</t>
  </si>
  <si>
    <t>22</t>
  </si>
  <si>
    <t>23</t>
  </si>
  <si>
    <t>24</t>
  </si>
  <si>
    <t>25</t>
  </si>
  <si>
    <t>Pathomorphology of inflammatory diseases of different etiology</t>
  </si>
  <si>
    <t>Pathology of the Endocrine System</t>
  </si>
  <si>
    <t>Emergency Medicine</t>
  </si>
  <si>
    <r>
      <t>Optional specialization choosen by the student</t>
    </r>
    <r>
      <rPr>
        <b/>
        <sz val="12"/>
        <rFont val="Calibri"/>
        <family val="2"/>
        <charset val="238"/>
      </rPr>
      <t>*</t>
    </r>
  </si>
  <si>
    <t>VI th YEAR</t>
  </si>
  <si>
    <t>VI th Year</t>
  </si>
  <si>
    <r>
      <t>8. MODULE  Clinical teaching and practice</t>
    </r>
    <r>
      <rPr>
        <b/>
        <sz val="12"/>
        <color indexed="8"/>
        <rFont val="Calibri"/>
        <family val="2"/>
        <charset val="238"/>
      </rPr>
      <t>*</t>
    </r>
  </si>
  <si>
    <t>Yourself Management</t>
  </si>
  <si>
    <t>Child and Adolescent Psychology</t>
  </si>
  <si>
    <t>T</t>
  </si>
  <si>
    <t>PC/P</t>
  </si>
  <si>
    <t>*- student chooses seminars/tutorials which present various  cases / clinical cases in the scope of each specialty according to the current standards of medical education.
As part of practical clinical education, the student will achieve the intended learning outcomes in Groups E and F in accordance with Annex 1 to the Regulation of the Minister of Science and Higher Education of 9 May 2012 (item 631) and practical skills attributed to practical clinical teaching in the medical field.
Practical clinical teaching during VIth year includes classes in clinics, hospital departments or in simulated clinical settings.
The detailed description of the clinical workshop includes a course description chart within a particular specialty.</t>
  </si>
  <si>
    <t>11 th semester</t>
  </si>
  <si>
    <t>12th semester</t>
  </si>
  <si>
    <t>Human body structures in medical imaging</t>
  </si>
  <si>
    <t>Plan of Study  FULL-TIME MASTER'S DEGREE</t>
  </si>
  <si>
    <r>
      <rPr>
        <sz val="12"/>
        <color indexed="8"/>
        <rFont val="Roboto"/>
        <charset val="238"/>
      </rPr>
      <t>FIELD:</t>
    </r>
    <r>
      <rPr>
        <b/>
        <sz val="12"/>
        <color indexed="8"/>
        <rFont val="Roboto"/>
        <charset val="238"/>
      </rPr>
      <t xml:space="preserve"> MEDICINE</t>
    </r>
  </si>
  <si>
    <t>3-4</t>
  </si>
  <si>
    <t>5-6</t>
  </si>
  <si>
    <t>3</t>
  </si>
  <si>
    <t>1</t>
  </si>
  <si>
    <t>5-9</t>
  </si>
  <si>
    <t>7-8</t>
  </si>
  <si>
    <t>5-10</t>
  </si>
  <si>
    <t>9-10</t>
  </si>
  <si>
    <t>8. MODULE  Clinical teaching and practice</t>
  </si>
  <si>
    <t>11-12</t>
  </si>
  <si>
    <t>Optional specialization choosen by the student*</t>
  </si>
  <si>
    <t>2</t>
  </si>
  <si>
    <t>Polish for Medicine</t>
  </si>
  <si>
    <t>1-2</t>
  </si>
  <si>
    <t>11. Elective Module**</t>
  </si>
  <si>
    <r>
      <t xml:space="preserve">Elective course-preparation for the Final Medical Examination
</t>
    </r>
    <r>
      <rPr>
        <sz val="12"/>
        <rFont val="Calibri"/>
        <family val="2"/>
        <charset val="238"/>
        <scheme val="minor"/>
      </rPr>
      <t>student chooses 9 issues from 10 between 9th-12th semester</t>
    </r>
  </si>
  <si>
    <t>9-12</t>
  </si>
  <si>
    <t>Approved by the Faculty Council at the meeting on………</t>
  </si>
  <si>
    <t>Total ECTS Credits</t>
  </si>
  <si>
    <t>I st YEAR</t>
  </si>
  <si>
    <t xml:space="preserve">Elective courses (Student chooses 2 out of 3) </t>
  </si>
  <si>
    <t>II nd YEAR</t>
  </si>
  <si>
    <t>III rd YEAR</t>
  </si>
  <si>
    <t>Crisis intervention (realised in the form of tutorials)</t>
  </si>
  <si>
    <t>A sign language(realised in the form of tutorials)</t>
  </si>
  <si>
    <t>IV th YEAR</t>
  </si>
  <si>
    <t>V th YEAR</t>
  </si>
  <si>
    <t>Polish communication skills for Medicine</t>
  </si>
  <si>
    <t>completion in the semester</t>
  </si>
  <si>
    <t>Elective course-preparation for the Final Medical Examination</t>
  </si>
  <si>
    <t>30</t>
  </si>
  <si>
    <r>
      <rPr>
        <b/>
        <sz val="11"/>
        <color indexed="8"/>
        <rFont val="Calibri"/>
        <family val="2"/>
        <charset val="238"/>
      </rPr>
      <t>Elective course-preparation for the Final Medical Examination</t>
    </r>
    <r>
      <rPr>
        <sz val="11"/>
        <color indexed="8"/>
        <rFont val="Calibri"/>
        <family val="2"/>
        <charset val="238"/>
      </rPr>
      <t xml:space="preserve">
student chooses between 9th-12th semester 9 issues from 10:
1. Internal Medicine
2. Pediatrics
3. Surgery
4.  Gynecology and Obstetrics
5. Emergency Medicine and Intensive Care
6. Family Medicine
7. Psychiatry
8</t>
    </r>
    <r>
      <rPr>
        <sz val="11"/>
        <color theme="1"/>
        <rFont val="Calibri"/>
        <family val="2"/>
        <charset val="238"/>
      </rPr>
      <t xml:space="preserve">. Bioethics </t>
    </r>
    <r>
      <rPr>
        <sz val="11"/>
        <color indexed="8"/>
        <rFont val="Calibri"/>
        <family val="2"/>
        <charset val="238"/>
      </rPr>
      <t xml:space="preserve"> and Medical Law
9. </t>
    </r>
    <r>
      <rPr>
        <sz val="11"/>
        <color theme="1"/>
        <rFont val="Calibri"/>
        <family val="2"/>
        <charset val="238"/>
      </rPr>
      <t>Certification</t>
    </r>
    <r>
      <rPr>
        <sz val="11"/>
        <color indexed="8"/>
        <rFont val="Calibri"/>
        <family val="2"/>
        <charset val="238"/>
      </rPr>
      <t xml:space="preserve">
10. Public Health</t>
    </r>
  </si>
  <si>
    <t>Elective courses-preparation for the Final Medical Examination
student chooses between 9th-12th semester 9 issues from 10:
1. Internal Medicine
2. Pediatrics
3. Surgery
4.  Gynecology and Obstetrics
5. Emergency Medicine and Intensive Care
6. Family Medicine
7. Psychiatry
8. Bioethics  and Medical Law
9. Certification
10. Public Health</t>
  </si>
  <si>
    <t>32</t>
  </si>
  <si>
    <t>26</t>
  </si>
  <si>
    <t>27</t>
  </si>
  <si>
    <t>28</t>
  </si>
  <si>
    <t>29</t>
  </si>
  <si>
    <t>31</t>
  </si>
  <si>
    <t>33</t>
  </si>
  <si>
    <t>34</t>
  </si>
  <si>
    <t>0912-7LEK-A10.7-R</t>
  </si>
  <si>
    <t>0912-7LEK-A10.8-M</t>
  </si>
  <si>
    <t>0912-7LEK-A10.9-C</t>
  </si>
  <si>
    <t>0912-7LEK-A10.10-PRO</t>
  </si>
  <si>
    <t>0912-7LEK-A10.11-ZA</t>
  </si>
  <si>
    <r>
      <rPr>
        <b/>
        <sz val="12"/>
        <color indexed="8"/>
        <rFont val="Calibri"/>
        <family val="2"/>
        <charset val="238"/>
        <scheme val="minor"/>
      </rPr>
      <t>*</t>
    </r>
    <r>
      <rPr>
        <b/>
        <sz val="12"/>
        <color indexed="8"/>
        <rFont val="Robo"/>
        <charset val="238"/>
      </rPr>
      <t xml:space="preserve"> Elective courses </t>
    </r>
    <r>
      <rPr>
        <sz val="12"/>
        <color indexed="8"/>
        <rFont val="Robo"/>
        <charset val="238"/>
      </rPr>
      <t>(Student chooses 2 out of 3 in each semester)</t>
    </r>
  </si>
  <si>
    <t>Electrophysiology</t>
  </si>
  <si>
    <t>Tissue structure abnormalities</t>
  </si>
  <si>
    <t>ELECTIVE COURSES</t>
  </si>
  <si>
    <t xml:space="preserve">10. MODULE General academic </t>
  </si>
  <si>
    <t xml:space="preserve">10.  MODULE General academic </t>
  </si>
  <si>
    <t>9.  MODULE Holiday work Placement</t>
  </si>
  <si>
    <t>5,6,7-9</t>
  </si>
  <si>
    <t>Patient Safety</t>
  </si>
  <si>
    <t>Structural basis of cardiovascular interventions</t>
  </si>
  <si>
    <t>0912-7LEK-F27-F</t>
  </si>
  <si>
    <t>0912-7LEK-F32-C</t>
  </si>
  <si>
    <t>Haemostasis and thrombosis</t>
  </si>
  <si>
    <t>Diagnostic imaging</t>
  </si>
  <si>
    <t>0912-7LEK-C5.1-P</t>
  </si>
  <si>
    <t>0912-7LEK-C5.2-CW</t>
  </si>
  <si>
    <t>Internal medicine</t>
  </si>
  <si>
    <t>Methodology of scientific research with elements of biostatistics in medicine</t>
  </si>
  <si>
    <t>0912-7LEK-B2.9-Mbm</t>
  </si>
  <si>
    <t>52</t>
  </si>
  <si>
    <t>0912-7LEK-F52-Z</t>
  </si>
  <si>
    <t>5-12</t>
  </si>
  <si>
    <t>Internal Medicine-propaedeutics in internal medicine with elements of cardiology</t>
  </si>
  <si>
    <t>Elective course</t>
  </si>
  <si>
    <t>4.6.</t>
  </si>
  <si>
    <t>Communication with the patient and his family</t>
  </si>
  <si>
    <t>0912-7LEK-D4.7-KI</t>
  </si>
  <si>
    <t>0912-7LEK-D4,7-KI</t>
  </si>
  <si>
    <t xml:space="preserve">5.2a </t>
  </si>
  <si>
    <t>0912-7LEK-C6.8-ER</t>
  </si>
  <si>
    <t>Elective course *</t>
  </si>
  <si>
    <t>0912-7LEK-A10.12-BP</t>
  </si>
  <si>
    <t>0912-7LEK-A10.13-PfM</t>
  </si>
  <si>
    <t>0912-7LEK-C10.14-PC</t>
  </si>
  <si>
    <t>56</t>
  </si>
  <si>
    <t>54</t>
  </si>
  <si>
    <t>55</t>
  </si>
  <si>
    <t>35</t>
  </si>
  <si>
    <t>36</t>
  </si>
  <si>
    <t>37</t>
  </si>
  <si>
    <t>38</t>
  </si>
  <si>
    <t>39</t>
  </si>
  <si>
    <t>40</t>
  </si>
  <si>
    <t>41</t>
  </si>
  <si>
    <t>42</t>
  </si>
  <si>
    <t>43</t>
  </si>
  <si>
    <t>44</t>
  </si>
  <si>
    <t>45</t>
  </si>
  <si>
    <t>46</t>
  </si>
  <si>
    <t>47</t>
  </si>
  <si>
    <t>48</t>
  </si>
  <si>
    <t>49</t>
  </si>
  <si>
    <t>50</t>
  </si>
  <si>
    <t>51</t>
  </si>
  <si>
    <t>53</t>
  </si>
  <si>
    <t>Elective courses (Student chooses 3 out of 5 in each semester)</t>
  </si>
  <si>
    <t xml:space="preserve"> Elective courses (student chooses in 5th semester 3 out of 5; during 6th semester 2 out of 3)</t>
  </si>
  <si>
    <t>Elective courses (student chooses from the group of 9 subjects: 3 in 7th semester and 3 subjects in 8th semester)</t>
  </si>
  <si>
    <t>* Elective courses (student chooses from the group of 20 subjects: 4 in 9th semester and 1 subject in 10th semester)</t>
  </si>
  <si>
    <r>
      <t>Zgodnie z</t>
    </r>
    <r>
      <rPr>
        <sz val="10"/>
        <color indexed="8"/>
        <rFont val="Calibri"/>
        <family val="2"/>
        <charset val="238"/>
      </rPr>
      <t xml:space="preserve"> Obwieszczeniem </t>
    </r>
    <r>
      <rPr>
        <sz val="11"/>
        <color indexed="8"/>
        <rFont val="Calibri"/>
        <family val="2"/>
        <charset val="238"/>
      </rPr>
      <t>Ministra Nauki i Szkolnictwa wyższego z dnia 9 stycznia 2018 r. w sprawie ogłoszenia jednolitego tekstu rozporządzenia Ministra Nauki i Szkolnictwa Wyższego w sprawie standardów kształcenia dla kierunków studiów: lekarskiego, lekarsko-dentystycznego,
farmacji, pielęgniarstwa i położnictwae standardem kształcenia  oraz Rozporządzeniem Ministra Nauki i Szkolnictwa wyższego z dnia 9 maja 2012 r.
w sprawie standardów kształcenia dla kierunków studiów: lekarskiego, lekarsko-dentystycznego, farmacji,
pielęgniarstwa i położnictwa w ramach zaj,eć pozostawionych do dyspozycji Uczelni</t>
    </r>
    <r>
      <rPr>
        <sz val="11"/>
        <color rgb="FFFF0000"/>
        <rFont val="Calibri"/>
        <family val="2"/>
        <charset val="238"/>
      </rPr>
      <t xml:space="preserve"> (min 550godz., 36 pkt ECTS) realizowane są: przedmioty fakultatywne (490 godz, 33 ECTS) oraz przedmioty wsparcia (90 godz, 6 ECTS). Łącznie: 580 godz, 39 ECTS</t>
    </r>
    <r>
      <rPr>
        <sz val="11"/>
        <color indexed="8"/>
        <rFont val="Calibri"/>
        <family val="2"/>
        <charset val="238"/>
      </rPr>
      <t>)</t>
    </r>
  </si>
  <si>
    <t>0912-7LEK-C5.11-LL</t>
  </si>
  <si>
    <t>0912-7LEK-C5.2-IW</t>
  </si>
  <si>
    <t>57</t>
  </si>
  <si>
    <t>The basics of coding and settlement of benefits under contracts with a public payer</t>
  </si>
  <si>
    <t>6-10</t>
  </si>
  <si>
    <r>
      <t xml:space="preserve">* Elective courses </t>
    </r>
    <r>
      <rPr>
        <sz val="14"/>
        <color theme="1"/>
        <rFont val="Roboto"/>
        <charset val="238"/>
      </rPr>
      <t>(student chooses in 5th semester 3 out of 5; during 6th semester 2 out of 3)</t>
    </r>
  </si>
  <si>
    <r>
      <t xml:space="preserve">Crisis intervention </t>
    </r>
    <r>
      <rPr>
        <sz val="12"/>
        <color theme="1"/>
        <rFont val="Roboto"/>
        <charset val="238"/>
      </rPr>
      <t>(realised in the form of tutorials)</t>
    </r>
  </si>
  <si>
    <r>
      <t>A sign language</t>
    </r>
    <r>
      <rPr>
        <sz val="12"/>
        <color theme="1"/>
        <rFont val="Roboto"/>
        <charset val="238"/>
      </rPr>
      <t>(realised in the form of tutorials)</t>
    </r>
  </si>
  <si>
    <r>
      <t xml:space="preserve">* Elective courses </t>
    </r>
    <r>
      <rPr>
        <sz val="14"/>
        <color theme="1"/>
        <rFont val="Roboto"/>
        <charset val="238"/>
      </rPr>
      <t>(student chooses from the group of 9 subjects: 3 in 7th semester and 3 subjects in 8th semester)</t>
    </r>
  </si>
  <si>
    <t>Combination Therapy</t>
  </si>
  <si>
    <t>Combination therapy</t>
  </si>
  <si>
    <t>* Elective courses (student chooses from the group of 20 subjects: 3 in 9th semester and 2 subject in 10th semester)</t>
  </si>
  <si>
    <t>Faculty: COLLEGIUM MEDICUM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</si>
</sst>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6">
    <font>
      <sz val="11"/>
      <color indexed="8"/>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indexed="8"/>
      <name val="Calibri"/>
      <family val="2"/>
      <charset val="238"/>
    </font>
    <font>
      <b/>
      <sz val="11"/>
      <color indexed="8"/>
      <name val="Calibri"/>
      <family val="2"/>
      <charset val="238"/>
      <scheme val="minor"/>
    </font>
    <font>
      <sz val="11"/>
      <color indexed="8"/>
      <name val="Calibri"/>
      <family val="2"/>
      <charset val="238"/>
      <scheme val="minor"/>
    </font>
    <font>
      <sz val="11"/>
      <color indexed="8"/>
      <name val="Calibri"/>
      <family val="2"/>
      <charset val="238"/>
    </font>
    <font>
      <sz val="11"/>
      <color indexed="8"/>
      <name val="Czcionka tekstu podstawowego"/>
      <family val="2"/>
      <charset val="238"/>
    </font>
    <font>
      <b/>
      <sz val="12"/>
      <color indexed="8"/>
      <name val="Calibri"/>
      <family val="2"/>
      <charset val="238"/>
    </font>
    <font>
      <b/>
      <sz val="16"/>
      <color indexed="8"/>
      <name val="Calibri"/>
      <family val="2"/>
      <charset val="238"/>
    </font>
    <font>
      <sz val="16"/>
      <color indexed="8"/>
      <name val="Calibri"/>
      <family val="2"/>
      <charset val="238"/>
    </font>
    <font>
      <b/>
      <sz val="14"/>
      <color indexed="8"/>
      <name val="Calibri"/>
      <family val="2"/>
      <charset val="238"/>
    </font>
    <font>
      <sz val="14"/>
      <color indexed="8"/>
      <name val="Calibri"/>
      <family val="2"/>
      <charset val="238"/>
    </font>
    <font>
      <b/>
      <sz val="14"/>
      <color rgb="FFFF0000"/>
      <name val="Calibri"/>
      <family val="2"/>
      <charset val="238"/>
    </font>
    <font>
      <sz val="14"/>
      <color rgb="FFFF0000"/>
      <name val="Calibri"/>
      <family val="2"/>
      <charset val="238"/>
    </font>
    <font>
      <sz val="16"/>
      <name val="Times New Roman"/>
      <family val="1"/>
      <charset val="238"/>
    </font>
    <font>
      <sz val="16"/>
      <color rgb="FFFF0000"/>
      <name val="Calibri"/>
      <family val="2"/>
      <charset val="238"/>
    </font>
    <font>
      <sz val="16"/>
      <color rgb="FFFF0000"/>
      <name val="Calibri"/>
      <family val="2"/>
      <charset val="238"/>
      <scheme val="minor"/>
    </font>
    <font>
      <sz val="11"/>
      <color rgb="FFFF0000"/>
      <name val="Calibri"/>
      <family val="2"/>
      <charset val="238"/>
    </font>
    <font>
      <sz val="16"/>
      <name val="Calibri"/>
      <family val="2"/>
      <charset val="238"/>
      <scheme val="minor"/>
    </font>
    <font>
      <sz val="11"/>
      <color indexed="8"/>
      <name val="Roboto"/>
      <charset val="238"/>
    </font>
    <font>
      <b/>
      <sz val="16"/>
      <color indexed="8"/>
      <name val="Roboto"/>
      <charset val="238"/>
    </font>
    <font>
      <sz val="16"/>
      <color indexed="8"/>
      <name val="Roboto"/>
      <charset val="238"/>
    </font>
    <font>
      <b/>
      <sz val="11"/>
      <color indexed="8"/>
      <name val="Roboto"/>
      <charset val="238"/>
    </font>
    <font>
      <b/>
      <sz val="10"/>
      <color indexed="8"/>
      <name val="Roboto"/>
      <charset val="238"/>
    </font>
    <font>
      <b/>
      <i/>
      <sz val="12"/>
      <name val="Roboto"/>
      <charset val="238"/>
    </font>
    <font>
      <b/>
      <sz val="12"/>
      <color indexed="8"/>
      <name val="Roboto"/>
      <charset val="238"/>
    </font>
    <font>
      <b/>
      <sz val="12"/>
      <name val="Roboto"/>
      <charset val="238"/>
    </font>
    <font>
      <b/>
      <sz val="11"/>
      <color theme="1"/>
      <name val="Roboto"/>
      <charset val="238"/>
    </font>
    <font>
      <b/>
      <sz val="14"/>
      <color rgb="FFFF0000"/>
      <name val="Roboto"/>
      <charset val="238"/>
    </font>
    <font>
      <sz val="14"/>
      <color rgb="FFFF0000"/>
      <name val="Roboto"/>
      <charset val="238"/>
    </font>
    <font>
      <sz val="14"/>
      <color indexed="8"/>
      <name val="Roboto"/>
      <charset val="238"/>
    </font>
    <font>
      <b/>
      <sz val="14"/>
      <color indexed="8"/>
      <name val="Roboto"/>
      <charset val="238"/>
    </font>
    <font>
      <sz val="10"/>
      <color indexed="8"/>
      <name val="Roboto"/>
      <charset val="238"/>
    </font>
    <font>
      <sz val="10"/>
      <name val="Roboto"/>
      <charset val="238"/>
    </font>
    <font>
      <sz val="9"/>
      <name val="Roboto"/>
      <charset val="238"/>
    </font>
    <font>
      <sz val="12"/>
      <color indexed="8"/>
      <name val="Roboto"/>
      <charset val="238"/>
    </font>
    <font>
      <b/>
      <sz val="12"/>
      <color theme="1"/>
      <name val="Roboto"/>
      <charset val="238"/>
    </font>
    <font>
      <b/>
      <sz val="18"/>
      <name val="Roboto"/>
      <charset val="238"/>
    </font>
    <font>
      <sz val="12"/>
      <name val="Roboto"/>
      <charset val="238"/>
    </font>
    <font>
      <b/>
      <sz val="14"/>
      <name val="Roboto"/>
      <charset val="238"/>
    </font>
    <font>
      <b/>
      <sz val="18"/>
      <color indexed="8"/>
      <name val="Roboto"/>
      <charset val="238"/>
    </font>
    <font>
      <sz val="18"/>
      <color indexed="8"/>
      <name val="Roboto"/>
      <charset val="238"/>
    </font>
    <font>
      <b/>
      <sz val="20"/>
      <color indexed="8"/>
      <name val="Roboto"/>
      <charset val="238"/>
    </font>
    <font>
      <b/>
      <sz val="24"/>
      <color indexed="8"/>
      <name val="Roboto"/>
      <charset val="238"/>
    </font>
    <font>
      <sz val="20"/>
      <color indexed="8"/>
      <name val="Roboto"/>
      <charset val="238"/>
    </font>
    <font>
      <sz val="11"/>
      <name val="Roboto"/>
      <charset val="238"/>
    </font>
    <font>
      <b/>
      <sz val="12"/>
      <color theme="1" tint="0.34998626667073579"/>
      <name val="Roboto"/>
      <charset val="238"/>
    </font>
    <font>
      <b/>
      <sz val="11"/>
      <color theme="1" tint="0.34998626667073579"/>
      <name val="Roboto"/>
      <charset val="238"/>
    </font>
    <font>
      <b/>
      <sz val="9"/>
      <color indexed="8"/>
      <name val="Roboto"/>
      <charset val="238"/>
    </font>
    <font>
      <sz val="11"/>
      <color theme="1"/>
      <name val="Roboto"/>
      <charset val="238"/>
    </font>
    <font>
      <b/>
      <i/>
      <sz val="12"/>
      <color theme="1"/>
      <name val="Roboto"/>
      <charset val="238"/>
    </font>
    <font>
      <b/>
      <sz val="9"/>
      <color indexed="8"/>
      <name val="Calibri"/>
      <family val="2"/>
      <charset val="238"/>
    </font>
    <font>
      <b/>
      <sz val="12"/>
      <color theme="1" tint="0.499984740745262"/>
      <name val="Roboto"/>
      <charset val="238"/>
    </font>
    <font>
      <b/>
      <sz val="12"/>
      <name val="Calibri"/>
      <family val="2"/>
      <charset val="238"/>
    </font>
    <font>
      <sz val="12"/>
      <color indexed="8"/>
      <name val="Calibri"/>
      <family val="2"/>
      <charset val="238"/>
    </font>
    <font>
      <b/>
      <sz val="11"/>
      <color theme="1"/>
      <name val="Calibri"/>
      <family val="2"/>
      <charset val="238"/>
      <scheme val="minor"/>
    </font>
    <font>
      <sz val="11"/>
      <color theme="1"/>
      <name val="Calibri"/>
      <family val="2"/>
      <charset val="238"/>
    </font>
    <font>
      <b/>
      <sz val="10"/>
      <color indexed="8"/>
      <name val="Calibri"/>
      <family val="2"/>
      <charset val="238"/>
      <scheme val="minor"/>
    </font>
    <font>
      <b/>
      <i/>
      <sz val="12"/>
      <name val="Calibri"/>
      <family val="2"/>
      <charset val="238"/>
      <scheme val="minor"/>
    </font>
    <font>
      <b/>
      <sz val="12"/>
      <name val="Calibri"/>
      <family val="2"/>
      <charset val="238"/>
      <scheme val="minor"/>
    </font>
    <font>
      <sz val="12"/>
      <name val="Calibri"/>
      <family val="2"/>
      <charset val="238"/>
      <scheme val="minor"/>
    </font>
    <font>
      <b/>
      <i/>
      <sz val="11"/>
      <name val="Calibri"/>
      <family val="2"/>
      <charset val="238"/>
      <scheme val="minor"/>
    </font>
    <font>
      <b/>
      <sz val="18"/>
      <color indexed="8"/>
      <name val="Calibri"/>
      <family val="2"/>
      <charset val="238"/>
      <scheme val="minor"/>
    </font>
    <font>
      <b/>
      <sz val="10"/>
      <color theme="1"/>
      <name val="Roboto"/>
      <charset val="238"/>
    </font>
    <font>
      <b/>
      <sz val="12"/>
      <color indexed="8"/>
      <name val="Calibri"/>
      <family val="2"/>
      <charset val="238"/>
      <scheme val="minor"/>
    </font>
    <font>
      <b/>
      <sz val="12"/>
      <color indexed="8"/>
      <name val="Robo"/>
      <charset val="238"/>
    </font>
    <font>
      <sz val="12"/>
      <color indexed="8"/>
      <name val="Robo"/>
      <charset val="238"/>
    </font>
    <font>
      <sz val="11"/>
      <color rgb="FF000000"/>
      <name val="Calibri"/>
      <family val="2"/>
      <charset val="238"/>
    </font>
    <font>
      <b/>
      <sz val="11"/>
      <color rgb="FF002060"/>
      <name val="Calibri"/>
      <family val="2"/>
      <charset val="238"/>
      <scheme val="minor"/>
    </font>
    <font>
      <sz val="10"/>
      <color indexed="8"/>
      <name val="Calibri"/>
      <family val="2"/>
      <charset val="238"/>
    </font>
    <font>
      <b/>
      <sz val="11"/>
      <color theme="1"/>
      <name val="Calibri"/>
      <family val="2"/>
      <charset val="238"/>
    </font>
    <font>
      <sz val="12"/>
      <color theme="1"/>
      <name val="Roboto"/>
      <charset val="238"/>
    </font>
    <font>
      <b/>
      <i/>
      <sz val="11"/>
      <color theme="1"/>
      <name val="Roboto"/>
      <charset val="238"/>
    </font>
    <font>
      <b/>
      <sz val="14"/>
      <color theme="1"/>
      <name val="Roboto"/>
      <charset val="238"/>
    </font>
    <font>
      <sz val="14"/>
      <color theme="1"/>
      <name val="Roboto"/>
      <charset val="238"/>
    </font>
    <font>
      <b/>
      <sz val="12"/>
      <color theme="1"/>
      <name val="Calibri"/>
      <family val="2"/>
      <charset val="238"/>
    </font>
    <font>
      <sz val="16"/>
      <color theme="1"/>
      <name val="Calibri"/>
      <family val="2"/>
      <charset val="238"/>
    </font>
    <font>
      <b/>
      <sz val="16"/>
      <color theme="1"/>
      <name val="Calibri"/>
      <family val="2"/>
      <charset val="238"/>
    </font>
    <font>
      <sz val="16"/>
      <color theme="1"/>
      <name val="Calibri"/>
      <family val="2"/>
      <charset val="238"/>
      <scheme val="minor"/>
    </font>
    <font>
      <b/>
      <sz val="14"/>
      <color theme="1"/>
      <name val="Calibri"/>
      <family val="2"/>
      <charset val="238"/>
    </font>
    <font>
      <sz val="14"/>
      <color theme="1"/>
      <name val="Calibri"/>
      <family val="2"/>
      <charset val="238"/>
    </font>
    <font>
      <sz val="16"/>
      <color theme="1"/>
      <name val="Roboto"/>
      <charset val="238"/>
    </font>
    <font>
      <b/>
      <sz val="16"/>
      <color theme="1"/>
      <name val="Roboto"/>
      <charset val="238"/>
    </font>
    <font>
      <b/>
      <sz val="24"/>
      <color theme="1"/>
      <name val="Roboto"/>
      <charset val="238"/>
    </font>
    <font>
      <sz val="18"/>
      <color theme="1"/>
      <name val="Roboto"/>
      <charset val="238"/>
    </font>
    <font>
      <b/>
      <sz val="18"/>
      <color theme="1"/>
      <name val="Roboto"/>
      <charset val="238"/>
    </font>
    <font>
      <b/>
      <sz val="9"/>
      <color theme="1"/>
      <name val="Roboto"/>
      <charset val="238"/>
    </font>
    <font>
      <sz val="10"/>
      <color theme="1"/>
      <name val="Roboto"/>
      <charset val="238"/>
    </font>
    <font>
      <sz val="16"/>
      <color theme="1"/>
      <name val="Times New Roman"/>
      <family val="1"/>
      <charset val="238"/>
    </font>
    <font>
      <b/>
      <i/>
      <sz val="12"/>
      <color theme="1"/>
      <name val="Calibri"/>
      <family val="2"/>
      <charset val="238"/>
      <scheme val="minor"/>
    </font>
    <font>
      <b/>
      <sz val="12"/>
      <color theme="1"/>
      <name val="Calibri"/>
      <family val="2"/>
      <charset val="238"/>
      <scheme val="minor"/>
    </font>
    <font>
      <b/>
      <sz val="12"/>
      <color rgb="FFFF0000"/>
      <name val="Roboto"/>
      <charset val="238"/>
    </font>
  </fonts>
  <fills count="15">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C4C4C4"/>
        <bgColor indexed="64"/>
      </patternFill>
    </fill>
    <fill>
      <patternFill patternType="solid">
        <fgColor rgb="FFE2E2E2"/>
        <bgColor indexed="64"/>
      </patternFill>
    </fill>
    <fill>
      <patternFill patternType="solid">
        <fgColor rgb="FFD2E8FF"/>
        <bgColor indexed="64"/>
      </patternFill>
    </fill>
    <fill>
      <patternFill patternType="solid">
        <fgColor theme="0" tint="-0.14999847407452621"/>
        <bgColor indexed="64"/>
      </patternFill>
    </fill>
    <fill>
      <patternFill patternType="solid">
        <fgColor rgb="FFE6B8B7"/>
        <bgColor rgb="FF000000"/>
      </patternFill>
    </fill>
    <fill>
      <patternFill patternType="solid">
        <fgColor rgb="FFD2E8FF"/>
        <bgColor rgb="FF000000"/>
      </patternFill>
    </fill>
    <fill>
      <patternFill patternType="solid">
        <fgColor theme="0"/>
        <bgColor rgb="FF000000"/>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0" fontId="5" fillId="0" borderId="0"/>
    <xf numFmtId="0" fontId="10" fillId="0" borderId="0"/>
    <xf numFmtId="0" fontId="9" fillId="0" borderId="0"/>
    <xf numFmtId="0" fontId="4" fillId="0" borderId="0"/>
    <xf numFmtId="0" fontId="3" fillId="0" borderId="0"/>
    <xf numFmtId="0" fontId="3" fillId="0" borderId="0"/>
  </cellStyleXfs>
  <cellXfs count="660">
    <xf numFmtId="0" fontId="0" fillId="0" borderId="0" xfId="0"/>
    <xf numFmtId="0" fontId="0" fillId="2" borderId="0" xfId="0" applyFill="1"/>
    <xf numFmtId="0" fontId="0" fillId="0" borderId="0" xfId="0" applyAlignment="1">
      <alignment horizontal="center"/>
    </xf>
    <xf numFmtId="0" fontId="11" fillId="0" borderId="0" xfId="0" applyFont="1"/>
    <xf numFmtId="0" fontId="13" fillId="0" borderId="0" xfId="0" applyFont="1" applyAlignment="1">
      <alignment horizontal="center"/>
    </xf>
    <xf numFmtId="0" fontId="13" fillId="0" borderId="0" xfId="0" applyFont="1" applyAlignment="1"/>
    <xf numFmtId="0" fontId="13" fillId="0" borderId="0" xfId="0" applyFont="1"/>
    <xf numFmtId="0" fontId="13" fillId="2" borderId="0" xfId="0" applyFont="1" applyFill="1"/>
    <xf numFmtId="0" fontId="13" fillId="0" borderId="0" xfId="0" applyFont="1" applyAlignment="1">
      <alignment horizontal="left" vertical="top"/>
    </xf>
    <xf numFmtId="0" fontId="12" fillId="0" borderId="0" xfId="0" applyFont="1"/>
    <xf numFmtId="0" fontId="14" fillId="0" borderId="0" xfId="0" applyFont="1"/>
    <xf numFmtId="0" fontId="15" fillId="0" borderId="0" xfId="0" applyFont="1" applyAlignment="1">
      <alignment horizontal="center"/>
    </xf>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0" fontId="16" fillId="2" borderId="0" xfId="0" applyFont="1" applyFill="1"/>
    <xf numFmtId="0" fontId="17" fillId="2" borderId="0" xfId="0" applyFont="1" applyFill="1" applyAlignment="1">
      <alignment horizontal="center"/>
    </xf>
    <xf numFmtId="0" fontId="17" fillId="2" borderId="0" xfId="0" applyFont="1" applyFill="1"/>
    <xf numFmtId="0" fontId="18" fillId="0" borderId="0" xfId="0" applyFont="1" applyFill="1" applyBorder="1" applyAlignment="1">
      <alignment horizontal="center" vertical="center" wrapText="1"/>
    </xf>
    <xf numFmtId="0" fontId="19" fillId="0" borderId="0" xfId="0" applyFont="1"/>
    <xf numFmtId="0" fontId="21" fillId="0" borderId="0" xfId="0" applyFont="1"/>
    <xf numFmtId="0" fontId="22" fillId="0" borderId="0" xfId="0" applyFont="1" applyFill="1" applyBorder="1" applyAlignment="1">
      <alignment horizontal="left" vertical="top" wrapText="1"/>
    </xf>
    <xf numFmtId="0" fontId="20" fillId="0" borderId="0" xfId="0" applyFont="1"/>
    <xf numFmtId="0" fontId="19" fillId="2" borderId="0" xfId="0" applyFont="1" applyFill="1"/>
    <xf numFmtId="0" fontId="23" fillId="0" borderId="0" xfId="0" applyFont="1"/>
    <xf numFmtId="0" fontId="26" fillId="6" borderId="12" xfId="0" applyFont="1" applyFill="1" applyBorder="1" applyAlignment="1">
      <alignment vertical="center"/>
    </xf>
    <xf numFmtId="0" fontId="26" fillId="6" borderId="13" xfId="0" applyFont="1" applyFill="1" applyBorder="1" applyAlignment="1">
      <alignment vertical="center"/>
    </xf>
    <xf numFmtId="0" fontId="28" fillId="0" borderId="5" xfId="0" applyFont="1" applyFill="1" applyBorder="1" applyAlignment="1">
      <alignment vertical="center" wrapText="1"/>
    </xf>
    <xf numFmtId="14" fontId="23" fillId="0" borderId="1" xfId="0" applyNumberFormat="1" applyFont="1" applyFill="1" applyBorder="1" applyAlignment="1">
      <alignment horizontal="left" vertical="center" wrapText="1"/>
    </xf>
    <xf numFmtId="0" fontId="26"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6" fillId="5" borderId="1" xfId="0" applyFont="1" applyFill="1" applyBorder="1" applyAlignment="1">
      <alignment horizontal="left" vertical="center" wrapText="1"/>
    </xf>
    <xf numFmtId="0" fontId="26" fillId="5" borderId="1" xfId="0" applyFont="1" applyFill="1" applyBorder="1" applyAlignment="1">
      <alignment horizontal="center" vertical="center" wrapText="1"/>
    </xf>
    <xf numFmtId="0" fontId="26" fillId="6" borderId="6" xfId="0" applyFont="1" applyFill="1" applyBorder="1" applyAlignment="1">
      <alignment vertical="center"/>
    </xf>
    <xf numFmtId="0" fontId="26" fillId="6" borderId="6" xfId="0" applyFont="1" applyFill="1" applyBorder="1" applyAlignment="1">
      <alignment horizontal="left" vertical="center"/>
    </xf>
    <xf numFmtId="0" fontId="29" fillId="6" borderId="6" xfId="0" applyFont="1" applyFill="1" applyBorder="1" applyAlignment="1">
      <alignment vertical="center"/>
    </xf>
    <xf numFmtId="0" fontId="29" fillId="6" borderId="8" xfId="0" applyFont="1" applyFill="1" applyBorder="1" applyAlignment="1">
      <alignment vertical="center"/>
    </xf>
    <xf numFmtId="0" fontId="29" fillId="5" borderId="1" xfId="0" applyFont="1" applyFill="1" applyBorder="1" applyAlignment="1">
      <alignment horizontal="center" vertical="center" wrapText="1"/>
    </xf>
    <xf numFmtId="0" fontId="28" fillId="0" borderId="8" xfId="0" applyFont="1" applyFill="1" applyBorder="1" applyAlignment="1">
      <alignment vertical="center" wrapText="1"/>
    </xf>
    <xf numFmtId="0" fontId="29" fillId="0" borderId="1" xfId="0" applyFont="1" applyFill="1" applyBorder="1" applyAlignment="1">
      <alignment vertical="center" wrapText="1"/>
    </xf>
    <xf numFmtId="0" fontId="30" fillId="0" borderId="8" xfId="0" applyFont="1" applyFill="1" applyBorder="1" applyAlignment="1">
      <alignment vertical="center" wrapText="1"/>
    </xf>
    <xf numFmtId="0" fontId="30" fillId="0" borderId="8" xfId="3" applyFont="1" applyFill="1" applyBorder="1" applyAlignment="1">
      <alignment vertical="center" wrapText="1"/>
    </xf>
    <xf numFmtId="0" fontId="31" fillId="3" borderId="17" xfId="1" applyFont="1" applyFill="1" applyBorder="1" applyAlignment="1">
      <alignment horizontal="center" vertical="center" wrapText="1"/>
    </xf>
    <xf numFmtId="0" fontId="23" fillId="3" borderId="17" xfId="0" applyFont="1" applyFill="1" applyBorder="1" applyAlignment="1">
      <alignment horizontal="center" vertical="center"/>
    </xf>
    <xf numFmtId="0" fontId="26" fillId="3" borderId="17" xfId="0" applyFont="1" applyFill="1" applyBorder="1" applyAlignment="1">
      <alignment horizontal="center" vertical="center"/>
    </xf>
    <xf numFmtId="0" fontId="23" fillId="0" borderId="0" xfId="0" applyFont="1" applyAlignment="1">
      <alignment horizontal="center" vertical="center"/>
    </xf>
    <xf numFmtId="0" fontId="29" fillId="0" borderId="0" xfId="0" applyFont="1"/>
    <xf numFmtId="0" fontId="25" fillId="0" borderId="0" xfId="0" applyFont="1" applyAlignment="1">
      <alignment horizontal="left" vertical="top"/>
    </xf>
    <xf numFmtId="0" fontId="25" fillId="0" borderId="0" xfId="0" applyFont="1" applyAlignment="1"/>
    <xf numFmtId="0" fontId="24" fillId="0" borderId="0" xfId="0" applyFont="1" applyAlignment="1">
      <alignment vertical="top" wrapText="1"/>
    </xf>
    <xf numFmtId="0" fontId="24" fillId="0" borderId="0" xfId="0" applyFont="1"/>
    <xf numFmtId="0" fontId="32" fillId="0" borderId="0" xfId="0" applyFont="1"/>
    <xf numFmtId="0" fontId="33" fillId="0" borderId="0" xfId="0" applyFont="1"/>
    <xf numFmtId="0" fontId="34" fillId="0" borderId="0" xfId="0" applyFont="1"/>
    <xf numFmtId="0" fontId="25" fillId="0" borderId="0" xfId="0" applyFont="1"/>
    <xf numFmtId="0" fontId="32" fillId="2" borderId="0" xfId="0" applyFont="1" applyFill="1"/>
    <xf numFmtId="0" fontId="23" fillId="2" borderId="0" xfId="0" applyFont="1" applyFill="1"/>
    <xf numFmtId="0" fontId="33" fillId="2" borderId="0" xfId="0" applyFont="1" applyFill="1"/>
    <xf numFmtId="0" fontId="34" fillId="2" borderId="0" xfId="0" applyFont="1" applyFill="1"/>
    <xf numFmtId="0" fontId="25" fillId="2" borderId="0" xfId="0" applyFont="1" applyFill="1"/>
    <xf numFmtId="0" fontId="25" fillId="0" borderId="0" xfId="0" applyFont="1" applyFill="1" applyBorder="1"/>
    <xf numFmtId="0" fontId="26" fillId="2" borderId="0" xfId="0" applyFont="1" applyFill="1"/>
    <xf numFmtId="0" fontId="26" fillId="0" borderId="0" xfId="0" applyFont="1"/>
    <xf numFmtId="0" fontId="26" fillId="0" borderId="0" xfId="0" applyFont="1" applyFill="1" applyBorder="1"/>
    <xf numFmtId="0" fontId="23" fillId="0" borderId="0" xfId="0" applyFont="1" applyFill="1" applyBorder="1"/>
    <xf numFmtId="0" fontId="8" fillId="0" borderId="15" xfId="0" applyFont="1" applyFill="1" applyBorder="1" applyAlignment="1">
      <alignment vertical="center" wrapText="1"/>
    </xf>
    <xf numFmtId="0" fontId="40" fillId="0" borderId="1" xfId="1" applyFont="1" applyFill="1" applyBorder="1"/>
    <xf numFmtId="0" fontId="28" fillId="0" borderId="7" xfId="0" applyFont="1" applyFill="1" applyBorder="1" applyAlignment="1">
      <alignment vertical="center" wrapText="1"/>
    </xf>
    <xf numFmtId="164" fontId="24" fillId="0" borderId="0" xfId="0" applyNumberFormat="1" applyFont="1" applyAlignment="1"/>
    <xf numFmtId="0" fontId="25" fillId="0" borderId="0" xfId="0" applyFont="1" applyFill="1" applyBorder="1" applyAlignment="1">
      <alignment vertical="center"/>
    </xf>
    <xf numFmtId="0" fontId="26" fillId="6" borderId="20" xfId="0" applyFont="1" applyFill="1" applyBorder="1" applyAlignment="1">
      <alignment vertical="center"/>
    </xf>
    <xf numFmtId="0" fontId="26" fillId="6" borderId="20" xfId="0" applyFont="1" applyFill="1" applyBorder="1" applyAlignment="1">
      <alignment horizontal="left" vertical="center"/>
    </xf>
    <xf numFmtId="0" fontId="29" fillId="6" borderId="20" xfId="0" applyFont="1" applyFill="1" applyBorder="1" applyAlignment="1">
      <alignment vertical="center"/>
    </xf>
    <xf numFmtId="0" fontId="29" fillId="6" borderId="22" xfId="0" applyFont="1" applyFill="1" applyBorder="1" applyAlignment="1">
      <alignment vertical="center"/>
    </xf>
    <xf numFmtId="0" fontId="31" fillId="3" borderId="3" xfId="1" applyFont="1" applyFill="1" applyBorder="1" applyAlignment="1">
      <alignment horizontal="center" vertical="center" wrapText="1"/>
    </xf>
    <xf numFmtId="0" fontId="23" fillId="3" borderId="3" xfId="0" applyFont="1" applyFill="1" applyBorder="1" applyAlignment="1">
      <alignment horizontal="center" vertical="center"/>
    </xf>
    <xf numFmtId="0" fontId="26" fillId="3" borderId="3" xfId="0" applyFont="1" applyFill="1" applyBorder="1" applyAlignment="1">
      <alignment horizontal="center" vertical="center"/>
    </xf>
    <xf numFmtId="0" fontId="23" fillId="0" borderId="1" xfId="0" applyFont="1" applyFill="1" applyBorder="1" applyAlignment="1">
      <alignment horizontal="center" vertical="center" wrapText="1"/>
    </xf>
    <xf numFmtId="0" fontId="29" fillId="2" borderId="1" xfId="0" applyFont="1" applyFill="1" applyBorder="1" applyAlignment="1">
      <alignment horizontal="center" vertical="center"/>
    </xf>
    <xf numFmtId="0" fontId="23" fillId="6" borderId="6" xfId="0" applyFont="1" applyFill="1" applyBorder="1" applyAlignment="1">
      <alignment vertical="center"/>
    </xf>
    <xf numFmtId="0" fontId="26"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34" fillId="0" borderId="0" xfId="0" applyFont="1" applyFill="1" applyBorder="1" applyAlignment="1">
      <alignment vertical="center"/>
    </xf>
    <xf numFmtId="0" fontId="41" fillId="0" borderId="0" xfId="0" applyFont="1" applyFill="1" applyAlignment="1">
      <alignment horizontal="center" vertical="center" wrapText="1"/>
    </xf>
    <xf numFmtId="0" fontId="42" fillId="0" borderId="0" xfId="0" applyFont="1" applyFill="1" applyAlignment="1">
      <alignment horizontal="center" vertical="center" wrapText="1"/>
    </xf>
    <xf numFmtId="0" fontId="30" fillId="0" borderId="1" xfId="3" applyFont="1" applyFill="1" applyBorder="1" applyAlignment="1">
      <alignment vertical="center" wrapText="1"/>
    </xf>
    <xf numFmtId="0" fontId="29" fillId="8" borderId="1"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9" borderId="1" xfId="0" applyNumberFormat="1" applyFont="1" applyFill="1" applyBorder="1" applyAlignment="1">
      <alignment horizontal="center" vertical="center" wrapText="1"/>
    </xf>
    <xf numFmtId="0" fontId="29" fillId="9" borderId="4" xfId="0" applyFont="1" applyFill="1" applyBorder="1" applyAlignment="1">
      <alignment vertical="center" wrapText="1"/>
    </xf>
    <xf numFmtId="0" fontId="29" fillId="9" borderId="1" xfId="0" applyFont="1" applyFill="1" applyBorder="1" applyAlignment="1">
      <alignment vertical="center" wrapText="1"/>
    </xf>
    <xf numFmtId="0" fontId="25" fillId="0" borderId="0" xfId="0" applyFont="1" applyFill="1" applyBorder="1" applyAlignment="1">
      <alignment horizontal="left" vertical="center"/>
    </xf>
    <xf numFmtId="0" fontId="35" fillId="0" borderId="0" xfId="0" applyFont="1" applyFill="1" applyBorder="1" applyAlignment="1">
      <alignment horizontal="left" vertical="center" wrapText="1"/>
    </xf>
    <xf numFmtId="0" fontId="43" fillId="0" borderId="0" xfId="0" applyFont="1" applyAlignment="1">
      <alignment horizontal="left" wrapText="1"/>
    </xf>
    <xf numFmtId="0" fontId="26" fillId="6" borderId="12" xfId="0" applyFont="1" applyFill="1" applyBorder="1" applyAlignment="1">
      <alignment horizontal="left" vertical="center"/>
    </xf>
    <xf numFmtId="0" fontId="23" fillId="3" borderId="3" xfId="0" applyFont="1" applyFill="1" applyBorder="1" applyAlignment="1">
      <alignment horizontal="left" vertical="center"/>
    </xf>
    <xf numFmtId="0" fontId="23" fillId="3" borderId="17" xfId="0" applyFont="1" applyFill="1" applyBorder="1" applyAlignment="1">
      <alignment horizontal="left" vertical="center"/>
    </xf>
    <xf numFmtId="0" fontId="25" fillId="0" borderId="0" xfId="0" applyFont="1" applyAlignment="1">
      <alignment horizontal="left"/>
    </xf>
    <xf numFmtId="0" fontId="33" fillId="0" borderId="0" xfId="0" applyFont="1" applyAlignment="1">
      <alignment horizontal="left"/>
    </xf>
    <xf numFmtId="0" fontId="33" fillId="2" borderId="0" xfId="0" applyFont="1" applyFill="1" applyAlignment="1">
      <alignment horizontal="left"/>
    </xf>
    <xf numFmtId="0" fontId="23" fillId="0" borderId="0" xfId="0" applyFont="1" applyAlignment="1">
      <alignment horizontal="left"/>
    </xf>
    <xf numFmtId="0" fontId="30" fillId="9" borderId="1" xfId="0" applyFont="1" applyFill="1" applyBorder="1" applyAlignment="1">
      <alignment horizontal="center" vertical="center" wrapText="1"/>
    </xf>
    <xf numFmtId="0" fontId="36" fillId="8" borderId="1" xfId="0" applyFont="1" applyFill="1" applyBorder="1" applyAlignment="1">
      <alignment horizontal="center" vertical="center" textRotation="90" wrapText="1"/>
    </xf>
    <xf numFmtId="0" fontId="30" fillId="8" borderId="1" xfId="0"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50" fillId="9" borderId="1" xfId="0" applyFont="1" applyFill="1" applyBorder="1" applyAlignment="1">
      <alignment horizontal="center" vertical="center" wrapText="1"/>
    </xf>
    <xf numFmtId="0" fontId="51" fillId="5" borderId="1" xfId="0" applyFont="1" applyFill="1" applyBorder="1" applyAlignment="1">
      <alignment horizontal="center" vertical="center" wrapText="1"/>
    </xf>
    <xf numFmtId="0" fontId="50" fillId="8" borderId="1" xfId="0" applyFont="1" applyFill="1" applyBorder="1" applyAlignment="1">
      <alignment horizontal="center" vertical="center" wrapText="1"/>
    </xf>
    <xf numFmtId="0" fontId="25" fillId="0" borderId="0" xfId="0" applyFont="1" applyAlignment="1">
      <alignment vertical="top" wrapText="1"/>
    </xf>
    <xf numFmtId="49" fontId="23" fillId="0" borderId="1" xfId="0" applyNumberFormat="1" applyFont="1" applyFill="1" applyBorder="1" applyAlignment="1">
      <alignment horizontal="center" vertical="center"/>
    </xf>
    <xf numFmtId="49" fontId="23" fillId="0" borderId="1" xfId="0" applyNumberFormat="1" applyFont="1" applyFill="1" applyBorder="1" applyAlignment="1">
      <alignment horizontal="center" vertical="center" wrapText="1"/>
    </xf>
    <xf numFmtId="0" fontId="36" fillId="9" borderId="3" xfId="0" applyFont="1" applyFill="1" applyBorder="1" applyAlignment="1">
      <alignment horizontal="center" vertical="center" textRotation="90" wrapText="1"/>
    </xf>
    <xf numFmtId="0" fontId="30" fillId="2" borderId="1" xfId="3" applyFont="1" applyFill="1" applyBorder="1" applyAlignment="1">
      <alignment horizontal="left" vertical="center" wrapText="1"/>
    </xf>
    <xf numFmtId="0" fontId="26" fillId="0"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53" fillId="0" borderId="0" xfId="0" applyFont="1"/>
    <xf numFmtId="0" fontId="40" fillId="0" borderId="1" xfId="3" applyFont="1" applyFill="1" applyBorder="1" applyAlignment="1">
      <alignment vertical="center" wrapText="1"/>
    </xf>
    <xf numFmtId="0" fontId="26"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56" fillId="8" borderId="1" xfId="0" applyFont="1" applyFill="1" applyBorder="1" applyAlignment="1">
      <alignment horizontal="center" vertical="center" wrapText="1"/>
    </xf>
    <xf numFmtId="0" fontId="56" fillId="9" borderId="1" xfId="0" applyFont="1" applyFill="1" applyBorder="1" applyAlignment="1">
      <alignment horizontal="center" vertical="center" wrapText="1"/>
    </xf>
    <xf numFmtId="0" fontId="0" fillId="0" borderId="0" xfId="0" applyAlignment="1">
      <alignment vertical="top" wrapText="1"/>
    </xf>
    <xf numFmtId="0" fontId="39" fillId="0" borderId="0" xfId="0" applyFont="1" applyFill="1" applyBorder="1" applyAlignment="1">
      <alignment horizontal="left" vertical="center"/>
    </xf>
    <xf numFmtId="0" fontId="29" fillId="0" borderId="0" xfId="0" applyFont="1" applyFill="1" applyBorder="1" applyAlignment="1">
      <alignment horizontal="left" vertical="center" wrapText="1"/>
    </xf>
    <xf numFmtId="0" fontId="39" fillId="0" borderId="0" xfId="0" applyFont="1"/>
    <xf numFmtId="16" fontId="23" fillId="0" borderId="1" xfId="0" applyNumberFormat="1" applyFont="1" applyFill="1" applyBorder="1" applyAlignment="1">
      <alignment horizontal="center" vertical="center" wrapText="1"/>
    </xf>
    <xf numFmtId="0" fontId="0" fillId="0" borderId="1" xfId="0" applyBorder="1"/>
    <xf numFmtId="0" fontId="39" fillId="0" borderId="0" xfId="0" applyFont="1" applyFill="1" applyBorder="1" applyAlignment="1">
      <alignment vertical="center"/>
    </xf>
    <xf numFmtId="0" fontId="39" fillId="0" borderId="0" xfId="0" applyFont="1" applyFill="1" applyBorder="1" applyAlignment="1">
      <alignment horizontal="center" vertical="center"/>
    </xf>
    <xf numFmtId="164" fontId="39" fillId="0" borderId="1" xfId="0" applyNumberFormat="1" applyFont="1" applyFill="1" applyBorder="1" applyAlignment="1">
      <alignment horizontal="center" vertical="center"/>
    </xf>
    <xf numFmtId="14" fontId="39" fillId="0" borderId="1" xfId="0" applyNumberFormat="1" applyFont="1" applyFill="1" applyBorder="1" applyAlignment="1">
      <alignment horizontal="left" vertical="center" wrapText="1"/>
    </xf>
    <xf numFmtId="0" fontId="39" fillId="0" borderId="1" xfId="0" applyFont="1" applyFill="1" applyBorder="1" applyAlignment="1">
      <alignment horizontal="center" vertical="center" wrapText="1"/>
    </xf>
    <xf numFmtId="0" fontId="40" fillId="9" borderId="1" xfId="0" applyFont="1" applyFill="1" applyBorder="1" applyAlignment="1">
      <alignment horizontal="center" vertical="center"/>
    </xf>
    <xf numFmtId="0" fontId="40" fillId="0" borderId="8" xfId="3" applyFont="1" applyFill="1" applyBorder="1" applyAlignment="1">
      <alignment vertical="center" wrapText="1"/>
    </xf>
    <xf numFmtId="0" fontId="40" fillId="9" borderId="1" xfId="0" applyFont="1" applyFill="1" applyBorder="1" applyAlignment="1">
      <alignment horizontal="center" vertical="center" wrapText="1"/>
    </xf>
    <xf numFmtId="0" fontId="40" fillId="8" borderId="1" xfId="0" applyFont="1" applyFill="1" applyBorder="1" applyAlignment="1">
      <alignment horizontal="center" vertical="center" wrapText="1"/>
    </xf>
    <xf numFmtId="0" fontId="40" fillId="2" borderId="1" xfId="3"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39" fillId="0" borderId="0" xfId="0" applyFont="1" applyFill="1" applyBorder="1" applyAlignment="1">
      <alignment horizontal="left" vertical="center"/>
    </xf>
    <xf numFmtId="0" fontId="0" fillId="0" borderId="0" xfId="0" applyAlignment="1">
      <alignment vertical="center"/>
    </xf>
    <xf numFmtId="0" fontId="34" fillId="0" borderId="0" xfId="0" applyFont="1" applyFill="1" applyBorder="1" applyAlignment="1">
      <alignment horizontal="center" vertical="center" wrapText="1"/>
    </xf>
    <xf numFmtId="0" fontId="29" fillId="0" borderId="0" xfId="0" applyFont="1" applyFill="1" applyBorder="1" applyAlignment="1">
      <alignment vertical="center"/>
    </xf>
    <xf numFmtId="164" fontId="7" fillId="0" borderId="3" xfId="0" applyNumberFormat="1" applyFont="1" applyFill="1" applyBorder="1" applyAlignment="1">
      <alignment vertical="center"/>
    </xf>
    <xf numFmtId="0" fontId="7" fillId="0" borderId="3" xfId="0" applyFont="1" applyFill="1" applyBorder="1" applyAlignment="1">
      <alignment horizontal="center" vertical="center" wrapText="1"/>
    </xf>
    <xf numFmtId="49" fontId="61" fillId="0" borderId="3" xfId="0" applyNumberFormat="1" applyFont="1" applyFill="1" applyBorder="1" applyAlignment="1">
      <alignment horizontal="center" vertical="center" wrapText="1"/>
    </xf>
    <xf numFmtId="0" fontId="7" fillId="10" borderId="6" xfId="0" applyFont="1" applyFill="1" applyBorder="1" applyAlignment="1">
      <alignment vertical="center"/>
    </xf>
    <xf numFmtId="0" fontId="7" fillId="10" borderId="6" xfId="0" applyFont="1" applyFill="1" applyBorder="1" applyAlignment="1">
      <alignment horizontal="left" vertical="center"/>
    </xf>
    <xf numFmtId="49" fontId="7" fillId="10" borderId="6" xfId="0" applyNumberFormat="1" applyFont="1" applyFill="1" applyBorder="1" applyAlignment="1">
      <alignment vertical="center"/>
    </xf>
    <xf numFmtId="0" fontId="0" fillId="10" borderId="6" xfId="0" applyFill="1" applyBorder="1" applyAlignment="1">
      <alignment horizontal="center" vertical="center"/>
    </xf>
    <xf numFmtId="0" fontId="27" fillId="10" borderId="6" xfId="0"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0" fontId="62" fillId="0" borderId="4" xfId="0" applyFont="1" applyFill="1" applyBorder="1" applyAlignment="1">
      <alignment vertical="center" wrapText="1"/>
    </xf>
    <xf numFmtId="14" fontId="8" fillId="0" borderId="4" xfId="0" applyNumberFormat="1" applyFont="1" applyFill="1" applyBorder="1" applyAlignment="1">
      <alignment horizontal="left" vertical="center" wrapText="1"/>
    </xf>
    <xf numFmtId="49" fontId="7" fillId="0" borderId="4"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62" fillId="0" borderId="1" xfId="0" applyFont="1" applyFill="1" applyBorder="1" applyAlignment="1">
      <alignment vertical="center" wrapText="1"/>
    </xf>
    <xf numFmtId="14" fontId="8"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164" fontId="8" fillId="0" borderId="4"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xf>
    <xf numFmtId="49" fontId="59" fillId="0" borderId="4" xfId="0" applyNumberFormat="1" applyFont="1" applyFill="1" applyBorder="1" applyAlignment="1">
      <alignment horizontal="center" vertical="center" wrapText="1"/>
    </xf>
    <xf numFmtId="49" fontId="59"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xf>
    <xf numFmtId="0" fontId="59" fillId="10" borderId="6" xfId="0" applyFont="1" applyFill="1" applyBorder="1" applyAlignment="1">
      <alignment vertical="center"/>
    </xf>
    <xf numFmtId="0" fontId="7" fillId="5" borderId="1" xfId="0" applyFont="1" applyFill="1" applyBorder="1" applyAlignment="1">
      <alignment horizontal="left" vertical="center" wrapText="1"/>
    </xf>
    <xf numFmtId="49" fontId="7" fillId="5" borderId="1" xfId="0" applyNumberFormat="1" applyFont="1" applyFill="1" applyBorder="1" applyAlignment="1">
      <alignment horizontal="center" vertical="center" wrapText="1"/>
    </xf>
    <xf numFmtId="0" fontId="0" fillId="5" borderId="1" xfId="0" applyFill="1" applyBorder="1" applyAlignment="1">
      <alignment horizontal="center" vertical="center"/>
    </xf>
    <xf numFmtId="0" fontId="7" fillId="10" borderId="1" xfId="0" applyFont="1" applyFill="1" applyBorder="1" applyAlignment="1">
      <alignment vertical="center"/>
    </xf>
    <xf numFmtId="49" fontId="8" fillId="0" borderId="1" xfId="0" applyNumberFormat="1" applyFont="1" applyFill="1" applyBorder="1" applyAlignment="1">
      <alignment horizontal="center" vertical="center"/>
    </xf>
    <xf numFmtId="0" fontId="63" fillId="0" borderId="1" xfId="3" applyFont="1" applyFill="1" applyBorder="1" applyAlignment="1">
      <alignment vertical="center" wrapText="1"/>
    </xf>
    <xf numFmtId="0" fontId="6" fillId="3" borderId="1" xfId="0" applyFont="1" applyFill="1" applyBorder="1" applyAlignment="1">
      <alignment horizontal="center" vertical="center"/>
    </xf>
    <xf numFmtId="0" fontId="0" fillId="0" borderId="0" xfId="0" applyAlignment="1">
      <alignment horizontal="left" vertical="center"/>
    </xf>
    <xf numFmtId="49" fontId="0" fillId="0" borderId="0" xfId="0" applyNumberFormat="1" applyAlignment="1">
      <alignment vertical="center"/>
    </xf>
    <xf numFmtId="0" fontId="0" fillId="0" borderId="0" xfId="0" applyAlignment="1">
      <alignment horizontal="center" vertical="center"/>
    </xf>
    <xf numFmtId="0" fontId="6" fillId="0" borderId="0" xfId="0" applyFont="1" applyAlignment="1">
      <alignment horizontal="left" vertical="center"/>
    </xf>
    <xf numFmtId="0" fontId="11" fillId="0" borderId="0" xfId="0" applyFont="1" applyFill="1" applyBorder="1" applyAlignment="1">
      <alignment horizontal="right" vertical="center" textRotation="90"/>
    </xf>
    <xf numFmtId="0" fontId="11" fillId="0" borderId="0" xfId="0" applyFont="1" applyBorder="1" applyAlignment="1">
      <alignment horizontal="right" vertical="center" textRotation="90"/>
    </xf>
    <xf numFmtId="0" fontId="36" fillId="2" borderId="1" xfId="0" applyFont="1" applyFill="1" applyBorder="1" applyAlignment="1">
      <alignment horizontal="center" vertical="center" textRotation="90" wrapText="1"/>
    </xf>
    <xf numFmtId="0" fontId="0" fillId="0" borderId="28" xfId="0" applyBorder="1" applyAlignment="1">
      <alignment horizontal="center" vertical="center"/>
    </xf>
    <xf numFmtId="0" fontId="6" fillId="0" borderId="1" xfId="0" applyFont="1" applyBorder="1" applyAlignment="1">
      <alignment horizontal="center" vertical="center"/>
    </xf>
    <xf numFmtId="0" fontId="0" fillId="0" borderId="29" xfId="0" applyBorder="1" applyAlignment="1">
      <alignment horizontal="center" vertical="center"/>
    </xf>
    <xf numFmtId="49" fontId="0" fillId="0" borderId="28" xfId="0" applyNumberFormat="1" applyBorder="1" applyAlignment="1">
      <alignment horizontal="center" vertical="center"/>
    </xf>
    <xf numFmtId="49" fontId="6" fillId="0" borderId="1" xfId="0" applyNumberFormat="1" applyFont="1" applyBorder="1" applyAlignment="1">
      <alignment horizontal="center" vertical="center"/>
    </xf>
    <xf numFmtId="49" fontId="0" fillId="0" borderId="29" xfId="0" applyNumberFormat="1" applyBorder="1" applyAlignment="1">
      <alignment horizontal="center" vertical="center"/>
    </xf>
    <xf numFmtId="49" fontId="0" fillId="0" borderId="8" xfId="0" applyNumberFormat="1" applyBorder="1" applyAlignment="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alignment horizontal="center" vertical="center"/>
    </xf>
    <xf numFmtId="0" fontId="11" fillId="0" borderId="1" xfId="0" applyFont="1" applyBorder="1" applyAlignment="1">
      <alignment vertical="center" textRotation="90"/>
    </xf>
    <xf numFmtId="49" fontId="0" fillId="0" borderId="1" xfId="0" applyNumberFormat="1" applyBorder="1" applyAlignment="1">
      <alignment vertical="center" wrapText="1"/>
    </xf>
    <xf numFmtId="0" fontId="11" fillId="0" borderId="1" xfId="0" applyFont="1" applyBorder="1" applyAlignment="1">
      <alignment horizontal="right" vertical="center" textRotation="90"/>
    </xf>
    <xf numFmtId="0" fontId="0" fillId="0" borderId="0" xfId="0" applyBorder="1" applyAlignment="1">
      <alignment vertical="center"/>
    </xf>
    <xf numFmtId="0" fontId="0" fillId="0" borderId="0" xfId="0" applyFill="1" applyAlignment="1">
      <alignment horizontal="center" vertical="center"/>
    </xf>
    <xf numFmtId="0" fontId="0" fillId="0" borderId="0"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Alignment="1">
      <alignment wrapText="1"/>
    </xf>
    <xf numFmtId="49" fontId="26" fillId="0" borderId="0" xfId="0" applyNumberFormat="1" applyFont="1" applyFill="1" applyBorder="1" applyAlignment="1">
      <alignment horizontal="center" vertical="center" wrapText="1"/>
    </xf>
    <xf numFmtId="49" fontId="34" fillId="0" borderId="0" xfId="0" applyNumberFormat="1" applyFont="1" applyFill="1" applyBorder="1" applyAlignment="1">
      <alignment vertical="center"/>
    </xf>
    <xf numFmtId="49" fontId="25" fillId="0" borderId="0" xfId="0" applyNumberFormat="1" applyFont="1" applyFill="1" applyBorder="1" applyAlignment="1">
      <alignment horizontal="center" vertical="center"/>
    </xf>
    <xf numFmtId="49" fontId="42" fillId="0" borderId="0" xfId="0" applyNumberFormat="1" applyFont="1" applyFill="1" applyAlignment="1">
      <alignment horizontal="center" vertical="center" wrapText="1"/>
    </xf>
    <xf numFmtId="49" fontId="26" fillId="6" borderId="12" xfId="0" applyNumberFormat="1" applyFont="1" applyFill="1" applyBorder="1" applyAlignment="1">
      <alignment vertical="center"/>
    </xf>
    <xf numFmtId="49" fontId="26" fillId="5" borderId="1" xfId="0" applyNumberFormat="1" applyFont="1" applyFill="1" applyBorder="1" applyAlignment="1">
      <alignment horizontal="center" vertical="center" wrapText="1"/>
    </xf>
    <xf numFmtId="49" fontId="26" fillId="6" borderId="6" xfId="0" applyNumberFormat="1" applyFont="1" applyFill="1" applyBorder="1" applyAlignment="1">
      <alignment vertical="center"/>
    </xf>
    <xf numFmtId="49" fontId="26" fillId="6" borderId="20" xfId="0" applyNumberFormat="1" applyFont="1" applyFill="1" applyBorder="1" applyAlignment="1">
      <alignment vertical="center"/>
    </xf>
    <xf numFmtId="49" fontId="23" fillId="3" borderId="3" xfId="0" applyNumberFormat="1" applyFont="1" applyFill="1" applyBorder="1" applyAlignment="1">
      <alignment horizontal="center" vertical="center"/>
    </xf>
    <xf numFmtId="49" fontId="23" fillId="3" borderId="17" xfId="0" applyNumberFormat="1" applyFont="1" applyFill="1" applyBorder="1" applyAlignment="1">
      <alignment horizontal="center" vertical="center"/>
    </xf>
    <xf numFmtId="49" fontId="25" fillId="0" borderId="0" xfId="0" applyNumberFormat="1" applyFont="1" applyAlignment="1"/>
    <xf numFmtId="49" fontId="33" fillId="0" borderId="0" xfId="0" applyNumberFormat="1" applyFont="1"/>
    <xf numFmtId="49" fontId="25" fillId="0" borderId="0" xfId="0" applyNumberFormat="1" applyFont="1" applyAlignment="1">
      <alignment vertical="top" wrapText="1"/>
    </xf>
    <xf numFmtId="49" fontId="25" fillId="0" borderId="0" xfId="0" applyNumberFormat="1" applyFont="1"/>
    <xf numFmtId="49" fontId="23" fillId="0" borderId="0" xfId="0" applyNumberFormat="1" applyFont="1"/>
    <xf numFmtId="49" fontId="23" fillId="5" borderId="1" xfId="0" applyNumberFormat="1" applyFont="1" applyFill="1" applyBorder="1" applyAlignment="1">
      <alignment horizontal="center" vertical="center" wrapText="1"/>
    </xf>
    <xf numFmtId="49" fontId="23" fillId="6" borderId="6" xfId="0" applyNumberFormat="1" applyFont="1" applyFill="1" applyBorder="1" applyAlignment="1">
      <alignment vertical="center"/>
    </xf>
    <xf numFmtId="49" fontId="53" fillId="2" borderId="1" xfId="0" applyNumberFormat="1" applyFont="1" applyFill="1" applyBorder="1" applyAlignment="1">
      <alignment horizontal="center" vertical="center"/>
    </xf>
    <xf numFmtId="49" fontId="23" fillId="0" borderId="3" xfId="0" applyNumberFormat="1" applyFont="1" applyFill="1" applyBorder="1" applyAlignment="1">
      <alignment horizontal="center" vertical="center" wrapText="1"/>
    </xf>
    <xf numFmtId="0" fontId="27" fillId="10" borderId="8" xfId="0" applyFont="1" applyFill="1" applyBorder="1" applyAlignment="1">
      <alignment horizontal="center" vertical="center" wrapText="1"/>
    </xf>
    <xf numFmtId="49" fontId="23" fillId="0" borderId="1" xfId="0" applyNumberFormat="1" applyFont="1" applyFill="1" applyBorder="1" applyAlignment="1">
      <alignment horizontal="left" vertical="center" wrapText="1"/>
    </xf>
    <xf numFmtId="49" fontId="39" fillId="0" borderId="1" xfId="0" applyNumberFormat="1" applyFont="1" applyFill="1" applyBorder="1" applyAlignment="1">
      <alignment horizontal="center" vertical="center" wrapText="1"/>
    </xf>
    <xf numFmtId="0" fontId="0" fillId="0" borderId="0" xfId="0"/>
    <xf numFmtId="0" fontId="0" fillId="2" borderId="0" xfId="0" applyFill="1" applyAlignment="1">
      <alignment horizontal="center"/>
    </xf>
    <xf numFmtId="0" fontId="0" fillId="0" borderId="0" xfId="0" applyAlignment="1">
      <alignment horizontal="center"/>
    </xf>
    <xf numFmtId="164" fontId="0" fillId="0" borderId="0" xfId="0" applyNumberFormat="1" applyAlignment="1">
      <alignment horizontal="center"/>
    </xf>
    <xf numFmtId="164" fontId="7" fillId="0" borderId="0" xfId="0" applyNumberFormat="1" applyFont="1" applyFill="1" applyBorder="1" applyAlignment="1">
      <alignment horizontal="center" vertical="center" wrapText="1"/>
    </xf>
    <xf numFmtId="14" fontId="23" fillId="0" borderId="1" xfId="0" applyNumberFormat="1" applyFont="1" applyFill="1" applyBorder="1" applyAlignment="1">
      <alignment horizontal="left" vertical="center" wrapText="1"/>
    </xf>
    <xf numFmtId="0" fontId="30" fillId="0" borderId="8" xfId="3" applyFont="1" applyFill="1" applyBorder="1" applyAlignment="1">
      <alignment vertical="center" wrapText="1"/>
    </xf>
    <xf numFmtId="0" fontId="30" fillId="0" borderId="1" xfId="3" applyFont="1" applyFill="1" applyBorder="1" applyAlignment="1">
      <alignment vertical="center" wrapText="1"/>
    </xf>
    <xf numFmtId="0" fontId="29" fillId="8" borderId="1" xfId="0" applyFont="1" applyFill="1" applyBorder="1" applyAlignment="1">
      <alignment horizontal="center" vertical="center" wrapText="1"/>
    </xf>
    <xf numFmtId="0" fontId="29" fillId="9" borderId="1" xfId="0" applyFont="1" applyFill="1" applyBorder="1" applyAlignment="1">
      <alignment horizontal="center" vertical="center" wrapText="1"/>
    </xf>
    <xf numFmtId="164" fontId="49" fillId="0" borderId="1" xfId="0" applyNumberFormat="1" applyFont="1" applyFill="1" applyBorder="1" applyAlignment="1">
      <alignment horizontal="center" vertical="center"/>
    </xf>
    <xf numFmtId="49" fontId="23" fillId="0" borderId="1" xfId="0" applyNumberFormat="1" applyFont="1" applyFill="1" applyBorder="1" applyAlignment="1">
      <alignment horizontal="center" vertical="center"/>
    </xf>
    <xf numFmtId="49" fontId="23" fillId="0" borderId="4"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9" fontId="49" fillId="0" borderId="1" xfId="0" applyNumberFormat="1" applyFont="1" applyFill="1" applyBorder="1" applyAlignment="1">
      <alignment horizontal="center" vertical="center"/>
    </xf>
    <xf numFmtId="49" fontId="0" fillId="0" borderId="0" xfId="0" applyNumberFormat="1" applyAlignment="1">
      <alignment horizontal="center"/>
    </xf>
    <xf numFmtId="49" fontId="39" fillId="0" borderId="1" xfId="0" applyNumberFormat="1" applyFont="1" applyBorder="1" applyAlignment="1">
      <alignment horizontal="center" vertical="center"/>
    </xf>
    <xf numFmtId="49" fontId="23" fillId="0" borderId="0" xfId="0" applyNumberFormat="1" applyFont="1" applyAlignment="1">
      <alignment horizontal="center"/>
    </xf>
    <xf numFmtId="49" fontId="26" fillId="6" borderId="5" xfId="0" applyNumberFormat="1" applyFont="1" applyFill="1" applyBorder="1" applyAlignment="1">
      <alignment horizontal="center" vertical="center"/>
    </xf>
    <xf numFmtId="0" fontId="0" fillId="0" borderId="0" xfId="0" applyBorder="1" applyAlignment="1">
      <alignment horizontal="center" vertical="center"/>
    </xf>
    <xf numFmtId="49" fontId="0" fillId="0" borderId="5" xfId="0" applyNumberFormat="1" applyBorder="1" applyAlignment="1">
      <alignment horizontal="center" vertical="center"/>
    </xf>
    <xf numFmtId="0" fontId="11" fillId="0" borderId="0" xfId="0" applyFont="1" applyAlignment="1">
      <alignment horizontal="center"/>
    </xf>
    <xf numFmtId="0" fontId="6" fillId="0" borderId="0" xfId="0" applyFont="1" applyAlignment="1">
      <alignment horizontal="center"/>
    </xf>
    <xf numFmtId="164" fontId="24" fillId="0" borderId="0" xfId="0" applyNumberFormat="1" applyFont="1" applyAlignment="1">
      <alignment horizontal="center"/>
    </xf>
    <xf numFmtId="0" fontId="39" fillId="0" borderId="0" xfId="0" applyFont="1" applyAlignment="1">
      <alignment horizontal="center"/>
    </xf>
    <xf numFmtId="0" fontId="54" fillId="0" borderId="1" xfId="0" applyFont="1" applyBorder="1" applyAlignment="1">
      <alignment vertical="center"/>
    </xf>
    <xf numFmtId="0" fontId="7" fillId="4" borderId="6" xfId="0" applyFont="1" applyFill="1" applyBorder="1" applyAlignment="1">
      <alignment vertical="center"/>
    </xf>
    <xf numFmtId="14" fontId="23" fillId="0" borderId="1" xfId="0" applyNumberFormat="1" applyFont="1" applyFill="1" applyBorder="1" applyAlignment="1">
      <alignment horizontal="left" vertical="center"/>
    </xf>
    <xf numFmtId="0" fontId="39"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49" fontId="7" fillId="4" borderId="6" xfId="0" applyNumberFormat="1" applyFont="1" applyFill="1" applyBorder="1" applyAlignment="1">
      <alignment vertical="center"/>
    </xf>
    <xf numFmtId="49" fontId="29" fillId="0" borderId="0" xfId="0" applyNumberFormat="1" applyFont="1" applyAlignment="1">
      <alignment horizontal="center"/>
    </xf>
    <xf numFmtId="49" fontId="26" fillId="0" borderId="0" xfId="0" applyNumberFormat="1" applyFont="1" applyAlignment="1">
      <alignment horizontal="center"/>
    </xf>
    <xf numFmtId="49" fontId="23" fillId="2" borderId="0" xfId="0" applyNumberFormat="1" applyFont="1" applyFill="1" applyAlignment="1">
      <alignment horizontal="center"/>
    </xf>
    <xf numFmtId="49" fontId="23" fillId="0" borderId="1" xfId="0" applyNumberFormat="1" applyFont="1" applyBorder="1" applyAlignment="1">
      <alignment horizontal="center"/>
    </xf>
    <xf numFmtId="49" fontId="26" fillId="0" borderId="0" xfId="0" applyNumberFormat="1" applyFont="1" applyFill="1" applyBorder="1" applyAlignment="1">
      <alignment horizontal="center" vertical="center"/>
    </xf>
    <xf numFmtId="49" fontId="36" fillId="0" borderId="0" xfId="0" applyNumberFormat="1" applyFont="1" applyFill="1" applyBorder="1" applyAlignment="1">
      <alignment horizontal="center" vertical="center"/>
    </xf>
    <xf numFmtId="49" fontId="37" fillId="0" borderId="0" xfId="0" applyNumberFormat="1" applyFont="1" applyFill="1" applyBorder="1" applyAlignment="1">
      <alignment horizontal="center" vertical="center" wrapText="1"/>
    </xf>
    <xf numFmtId="49" fontId="38" fillId="0" borderId="0" xfId="0" applyNumberFormat="1" applyFont="1" applyFill="1" applyBorder="1" applyAlignment="1">
      <alignment horizontal="center"/>
    </xf>
    <xf numFmtId="49" fontId="23" fillId="0" borderId="0" xfId="0" applyNumberFormat="1" applyFont="1" applyFill="1" applyBorder="1" applyAlignment="1">
      <alignment horizontal="center"/>
    </xf>
    <xf numFmtId="0" fontId="0" fillId="0" borderId="5" xfId="0" applyBorder="1" applyAlignment="1">
      <alignment horizontal="center" vertical="center"/>
    </xf>
    <xf numFmtId="14" fontId="0" fillId="0" borderId="5" xfId="0" applyNumberFormat="1" applyBorder="1" applyAlignment="1">
      <alignment horizontal="center" vertical="center"/>
    </xf>
    <xf numFmtId="49" fontId="23" fillId="3" borderId="31" xfId="0" applyNumberFormat="1" applyFont="1" applyFill="1" applyBorder="1" applyAlignment="1">
      <alignment horizontal="center" vertical="center"/>
    </xf>
    <xf numFmtId="49" fontId="68" fillId="0" borderId="20" xfId="0" applyNumberFormat="1" applyFont="1" applyFill="1" applyBorder="1" applyAlignment="1">
      <alignment vertical="center"/>
    </xf>
    <xf numFmtId="49" fontId="29" fillId="0" borderId="27" xfId="0" applyNumberFormat="1" applyFont="1" applyBorder="1" applyAlignment="1">
      <alignment horizontal="center"/>
    </xf>
    <xf numFmtId="0" fontId="26" fillId="0" borderId="1" xfId="0" applyFont="1" applyFill="1" applyBorder="1" applyAlignment="1">
      <alignment horizontal="center" vertical="center" wrapText="1"/>
    </xf>
    <xf numFmtId="0" fontId="11" fillId="0" borderId="1" xfId="0" applyFont="1" applyBorder="1" applyAlignment="1">
      <alignment horizontal="right" vertical="center" textRotation="90"/>
    </xf>
    <xf numFmtId="0" fontId="23" fillId="0" borderId="1" xfId="0" applyFont="1" applyFill="1" applyBorder="1" applyAlignment="1">
      <alignment horizontal="center" vertical="center" wrapText="1"/>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0" fontId="27" fillId="0" borderId="1" xfId="0" applyFont="1" applyFill="1" applyBorder="1" applyAlignment="1">
      <alignment horizontal="center" vertical="center" wrapText="1"/>
    </xf>
    <xf numFmtId="0" fontId="26" fillId="6" borderId="1" xfId="0" applyFont="1" applyFill="1" applyBorder="1" applyAlignment="1">
      <alignment vertical="center"/>
    </xf>
    <xf numFmtId="164" fontId="8" fillId="0" borderId="15"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0" fillId="0" borderId="0" xfId="0" applyBorder="1"/>
    <xf numFmtId="0" fontId="28" fillId="0" borderId="0" xfId="0" applyFont="1" applyFill="1" applyBorder="1" applyAlignment="1">
      <alignment vertical="center" wrapText="1"/>
    </xf>
    <xf numFmtId="0" fontId="7" fillId="5" borderId="1" xfId="0" applyFont="1" applyFill="1" applyBorder="1" applyAlignment="1">
      <alignment horizontal="center" vertical="center"/>
    </xf>
    <xf numFmtId="0" fontId="0" fillId="0" borderId="4" xfId="0" applyFont="1" applyFill="1" applyBorder="1" applyAlignment="1">
      <alignment horizontal="center" vertical="center"/>
    </xf>
    <xf numFmtId="0" fontId="0" fillId="12" borderId="3" xfId="0" applyFont="1" applyFill="1" applyBorder="1" applyAlignment="1">
      <alignment horizontal="center" vertical="center"/>
    </xf>
    <xf numFmtId="0" fontId="0" fillId="13" borderId="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71" fillId="0" borderId="4" xfId="0" applyFont="1" applyFill="1" applyBorder="1" applyAlignment="1">
      <alignment horizontal="center" vertical="center"/>
    </xf>
    <xf numFmtId="0" fontId="71" fillId="0" borderId="1" xfId="0" applyFont="1" applyFill="1" applyBorder="1" applyAlignment="1">
      <alignment horizontal="center" vertical="center"/>
    </xf>
    <xf numFmtId="0" fontId="7" fillId="5" borderId="1" xfId="0" applyFont="1" applyFill="1" applyBorder="1" applyAlignment="1">
      <alignment horizontal="center" vertical="center"/>
    </xf>
    <xf numFmtId="0" fontId="0" fillId="0" borderId="4" xfId="0" applyBorder="1" applyAlignment="1">
      <alignment horizontal="center" vertical="center"/>
    </xf>
    <xf numFmtId="0" fontId="7" fillId="5" borderId="5" xfId="0" applyFont="1" applyFill="1" applyBorder="1" applyAlignment="1">
      <alignment vertical="center"/>
    </xf>
    <xf numFmtId="0" fontId="7" fillId="5" borderId="6" xfId="0" applyFont="1" applyFill="1" applyBorder="1" applyAlignment="1">
      <alignment vertical="center"/>
    </xf>
    <xf numFmtId="0" fontId="7" fillId="10" borderId="6" xfId="0" applyFont="1" applyFill="1" applyBorder="1" applyAlignment="1">
      <alignment vertical="center" wrapText="1"/>
    </xf>
    <xf numFmtId="0" fontId="0" fillId="14" borderId="1" xfId="0" applyFont="1" applyFill="1" applyBorder="1" applyAlignment="1">
      <alignment horizontal="center" vertical="center"/>
    </xf>
    <xf numFmtId="49" fontId="7" fillId="10" borderId="8" xfId="0" applyNumberFormat="1" applyFont="1" applyFill="1" applyBorder="1" applyAlignment="1">
      <alignment vertical="center"/>
    </xf>
    <xf numFmtId="0" fontId="7" fillId="10" borderId="5" xfId="0" applyFont="1" applyFill="1" applyBorder="1" applyAlignment="1">
      <alignment vertical="center"/>
    </xf>
    <xf numFmtId="0" fontId="7" fillId="10" borderId="8" xfId="0" applyFont="1" applyFill="1" applyBorder="1" applyAlignment="1">
      <alignment vertical="center"/>
    </xf>
    <xf numFmtId="0" fontId="0" fillId="2" borderId="1" xfId="0" applyFont="1" applyFill="1" applyBorder="1" applyAlignment="1">
      <alignment horizontal="center" vertical="center"/>
    </xf>
    <xf numFmtId="0" fontId="0" fillId="2" borderId="1" xfId="0" applyFill="1" applyBorder="1" applyAlignment="1">
      <alignment horizontal="center" vertical="center"/>
    </xf>
    <xf numFmtId="49" fontId="8" fillId="0" borderId="4"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xf>
    <xf numFmtId="0" fontId="59" fillId="0" borderId="1" xfId="0" applyNumberFormat="1" applyFont="1" applyFill="1" applyBorder="1" applyAlignment="1">
      <alignment horizontal="center" vertical="center" wrapText="1"/>
    </xf>
    <xf numFmtId="0" fontId="0" fillId="14" borderId="1" xfId="0" applyNumberFormat="1" applyFont="1" applyFill="1" applyBorder="1" applyAlignment="1">
      <alignment horizontal="center" vertical="center"/>
    </xf>
    <xf numFmtId="0" fontId="71" fillId="0" borderId="4" xfId="0" applyNumberFormat="1" applyFont="1" applyFill="1" applyBorder="1" applyAlignment="1">
      <alignment horizontal="center" vertical="center"/>
    </xf>
    <xf numFmtId="0" fontId="71"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1" xfId="0" applyNumberFormat="1" applyFont="1" applyFill="1" applyBorder="1" applyAlignment="1">
      <alignment horizontal="center" vertical="center" wrapText="1"/>
    </xf>
    <xf numFmtId="0" fontId="7" fillId="5" borderId="1" xfId="0" applyNumberFormat="1" applyFont="1" applyFill="1" applyBorder="1" applyAlignment="1">
      <alignment horizontal="center" vertical="center"/>
    </xf>
    <xf numFmtId="0" fontId="8" fillId="0" borderId="4"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72"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1" fillId="0" borderId="4" xfId="0" applyNumberFormat="1" applyFont="1" applyFill="1" applyBorder="1" applyAlignment="1">
      <alignment horizontal="center" vertical="center" wrapText="1"/>
    </xf>
    <xf numFmtId="0" fontId="11" fillId="0" borderId="4" xfId="0" applyFont="1" applyBorder="1" applyAlignment="1">
      <alignment horizontal="center" vertical="center" textRotation="90"/>
    </xf>
    <xf numFmtId="49" fontId="0" fillId="0" borderId="34" xfId="0" applyNumberFormat="1" applyBorder="1" applyAlignment="1">
      <alignment horizontal="center" vertical="center"/>
    </xf>
    <xf numFmtId="49" fontId="6" fillId="0" borderId="35" xfId="0" applyNumberFormat="1" applyFont="1" applyBorder="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6" fillId="0" borderId="2" xfId="0" applyNumberFormat="1" applyFont="1" applyBorder="1" applyAlignment="1">
      <alignment horizontal="center" vertical="center"/>
    </xf>
    <xf numFmtId="49" fontId="0" fillId="0" borderId="38" xfId="0" applyNumberFormat="1" applyBorder="1" applyAlignment="1">
      <alignment horizontal="center" vertical="center"/>
    </xf>
    <xf numFmtId="0" fontId="0" fillId="0" borderId="34" xfId="0" applyBorder="1" applyAlignment="1">
      <alignment horizontal="center" vertical="center"/>
    </xf>
    <xf numFmtId="0" fontId="6"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6" fillId="0" borderId="2" xfId="0" applyFont="1" applyBorder="1" applyAlignment="1">
      <alignment horizontal="center" vertical="center"/>
    </xf>
    <xf numFmtId="0" fontId="0" fillId="0" borderId="38" xfId="0" applyBorder="1" applyAlignment="1">
      <alignment horizontal="center" vertical="center"/>
    </xf>
    <xf numFmtId="49" fontId="0" fillId="0" borderId="39" xfId="0" applyNumberFormat="1" applyBorder="1" applyAlignment="1">
      <alignment horizontal="center" vertical="center"/>
    </xf>
    <xf numFmtId="49" fontId="6" fillId="0" borderId="17" xfId="0" applyNumberFormat="1" applyFont="1" applyBorder="1" applyAlignment="1">
      <alignment horizontal="center" vertical="center"/>
    </xf>
    <xf numFmtId="49" fontId="0" fillId="0" borderId="40" xfId="0" applyNumberFormat="1" applyBorder="1" applyAlignment="1">
      <alignment horizontal="center" vertical="center"/>
    </xf>
    <xf numFmtId="0" fontId="40" fillId="0" borderId="1" xfId="0" applyFont="1" applyFill="1" applyBorder="1" applyAlignment="1">
      <alignment horizontal="center" vertical="center" wrapText="1"/>
    </xf>
    <xf numFmtId="0" fontId="67" fillId="0" borderId="1" xfId="0" applyFont="1" applyFill="1" applyBorder="1" applyAlignment="1">
      <alignment horizontal="center" vertical="center" wrapText="1"/>
    </xf>
    <xf numFmtId="49" fontId="53" fillId="0" borderId="4" xfId="0" applyNumberFormat="1" applyFont="1" applyFill="1" applyBorder="1" applyAlignment="1">
      <alignment horizontal="center" vertical="center" wrapText="1"/>
    </xf>
    <xf numFmtId="14" fontId="53" fillId="0" borderId="1" xfId="0" applyNumberFormat="1" applyFont="1" applyFill="1" applyBorder="1" applyAlignment="1">
      <alignment horizontal="left" vertical="center" wrapText="1"/>
    </xf>
    <xf numFmtId="0" fontId="31" fillId="0" borderId="1" xfId="0" applyFont="1" applyFill="1" applyBorder="1" applyAlignment="1">
      <alignment horizontal="center" vertical="center" wrapText="1"/>
    </xf>
    <xf numFmtId="49" fontId="53" fillId="0" borderId="1" xfId="0"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60" fillId="0" borderId="0" xfId="0" applyFont="1"/>
    <xf numFmtId="0" fontId="54" fillId="0" borderId="5" xfId="0" applyFont="1" applyFill="1" applyBorder="1" applyAlignment="1">
      <alignment vertical="center" wrapText="1"/>
    </xf>
    <xf numFmtId="0" fontId="31" fillId="5" borderId="1" xfId="0" applyFont="1" applyFill="1" applyBorder="1" applyAlignment="1">
      <alignment horizontal="center" vertical="center" wrapText="1"/>
    </xf>
    <xf numFmtId="49" fontId="53" fillId="5" borderId="1" xfId="0" applyNumberFormat="1" applyFont="1" applyFill="1" applyBorder="1" applyAlignment="1">
      <alignment horizontal="center" vertical="center" wrapText="1"/>
    </xf>
    <xf numFmtId="0" fontId="53" fillId="5" borderId="1"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59" fillId="4" borderId="6" xfId="0" applyFont="1" applyFill="1" applyBorder="1" applyAlignment="1">
      <alignment vertical="center"/>
    </xf>
    <xf numFmtId="0" fontId="31" fillId="6" borderId="6" xfId="0" applyFont="1" applyFill="1" applyBorder="1" applyAlignment="1">
      <alignment vertical="center"/>
    </xf>
    <xf numFmtId="0" fontId="31" fillId="6" borderId="6" xfId="0" applyFont="1" applyFill="1" applyBorder="1" applyAlignment="1">
      <alignment horizontal="left" vertical="center"/>
    </xf>
    <xf numFmtId="49" fontId="53" fillId="6" borderId="6" xfId="0" applyNumberFormat="1" applyFont="1" applyFill="1" applyBorder="1" applyAlignment="1">
      <alignment vertical="center"/>
    </xf>
    <xf numFmtId="0" fontId="53" fillId="6" borderId="6" xfId="0" applyFont="1" applyFill="1" applyBorder="1" applyAlignment="1">
      <alignment vertical="center"/>
    </xf>
    <xf numFmtId="0" fontId="40" fillId="6" borderId="6" xfId="0" applyFont="1" applyFill="1" applyBorder="1" applyAlignment="1">
      <alignment vertical="center"/>
    </xf>
    <xf numFmtId="0" fontId="40" fillId="6" borderId="8" xfId="0" applyFont="1" applyFill="1" applyBorder="1" applyAlignment="1">
      <alignment vertical="center"/>
    </xf>
    <xf numFmtId="0" fontId="75" fillId="0" borderId="5" xfId="0" applyFont="1" applyFill="1" applyBorder="1" applyAlignment="1">
      <alignment horizontal="center" vertical="center" wrapText="1"/>
    </xf>
    <xf numFmtId="0" fontId="53" fillId="2" borderId="1" xfId="0" applyFont="1" applyFill="1" applyBorder="1" applyAlignment="1">
      <alignment horizontal="left" vertical="center"/>
    </xf>
    <xf numFmtId="0" fontId="40" fillId="0" borderId="5" xfId="0" applyFont="1" applyFill="1" applyBorder="1" applyAlignment="1">
      <alignment horizontal="center" vertical="center" wrapText="1"/>
    </xf>
    <xf numFmtId="0" fontId="75" fillId="0" borderId="5" xfId="0" applyFont="1" applyFill="1" applyBorder="1" applyAlignment="1">
      <alignment vertical="center" wrapText="1"/>
    </xf>
    <xf numFmtId="0" fontId="40" fillId="0" borderId="5" xfId="0" applyFont="1" applyFill="1" applyBorder="1" applyAlignment="1">
      <alignment vertical="center" wrapText="1"/>
    </xf>
    <xf numFmtId="0" fontId="31" fillId="5" borderId="1" xfId="0" applyFont="1" applyFill="1" applyBorder="1" applyAlignment="1">
      <alignment horizontal="center" vertical="center"/>
    </xf>
    <xf numFmtId="49" fontId="53" fillId="0" borderId="1" xfId="0" applyNumberFormat="1" applyFont="1" applyFill="1" applyBorder="1" applyAlignment="1">
      <alignment horizontal="center" vertical="center"/>
    </xf>
    <xf numFmtId="14" fontId="53" fillId="0" borderId="1" xfId="0" applyNumberFormat="1" applyFont="1" applyFill="1" applyBorder="1" applyAlignment="1">
      <alignment horizontal="center" vertical="center" wrapText="1"/>
    </xf>
    <xf numFmtId="49" fontId="60" fillId="0" borderId="1" xfId="0" applyNumberFormat="1" applyFont="1" applyBorder="1" applyAlignment="1">
      <alignment horizontal="center"/>
    </xf>
    <xf numFmtId="0" fontId="60" fillId="0" borderId="1" xfId="0" applyFont="1" applyBorder="1" applyAlignment="1">
      <alignment horizontal="center"/>
    </xf>
    <xf numFmtId="0" fontId="60" fillId="9" borderId="1" xfId="0" applyFont="1" applyFill="1" applyBorder="1" applyAlignment="1">
      <alignment horizontal="center"/>
    </xf>
    <xf numFmtId="0" fontId="40" fillId="0" borderId="1" xfId="0" applyFont="1" applyFill="1" applyBorder="1" applyAlignment="1">
      <alignment vertical="center" wrapText="1"/>
    </xf>
    <xf numFmtId="0" fontId="40" fillId="0" borderId="8" xfId="0" applyFont="1" applyFill="1" applyBorder="1" applyAlignment="1">
      <alignment vertical="center" wrapText="1"/>
    </xf>
    <xf numFmtId="49" fontId="53" fillId="0" borderId="3" xfId="0" applyNumberFormat="1" applyFont="1" applyFill="1" applyBorder="1" applyAlignment="1">
      <alignment horizontal="center" vertical="center" wrapText="1"/>
    </xf>
    <xf numFmtId="49" fontId="31" fillId="0" borderId="1" xfId="0" applyNumberFormat="1" applyFont="1" applyFill="1" applyBorder="1" applyAlignment="1">
      <alignment horizontal="center" vertical="center" wrapText="1"/>
    </xf>
    <xf numFmtId="0" fontId="40" fillId="2" borderId="1" xfId="0" applyFont="1" applyFill="1" applyBorder="1" applyAlignment="1">
      <alignment horizontal="center" vertical="center"/>
    </xf>
    <xf numFmtId="0" fontId="53" fillId="2" borderId="1" xfId="0" applyFont="1" applyFill="1" applyBorder="1" applyAlignment="1">
      <alignment horizontal="center" vertical="center"/>
    </xf>
    <xf numFmtId="49" fontId="53" fillId="2" borderId="3" xfId="0" applyNumberFormat="1" applyFont="1" applyFill="1" applyBorder="1" applyAlignment="1">
      <alignment horizontal="center" vertical="center"/>
    </xf>
    <xf numFmtId="0" fontId="40" fillId="9" borderId="1" xfId="0" applyFont="1" applyFill="1" applyBorder="1" applyAlignment="1">
      <alignment vertical="center"/>
    </xf>
    <xf numFmtId="0" fontId="40" fillId="8" borderId="1" xfId="0" applyFont="1" applyFill="1" applyBorder="1" applyAlignment="1">
      <alignment horizontal="center" vertical="center"/>
    </xf>
    <xf numFmtId="49" fontId="53" fillId="5" borderId="1" xfId="0" applyNumberFormat="1" applyFont="1" applyFill="1" applyBorder="1" applyAlignment="1">
      <alignment horizontal="center" vertical="center"/>
    </xf>
    <xf numFmtId="49" fontId="53" fillId="3" borderId="16" xfId="0" applyNumberFormat="1" applyFont="1" applyFill="1" applyBorder="1" applyAlignment="1">
      <alignment horizontal="center" vertical="center"/>
    </xf>
    <xf numFmtId="0" fontId="53" fillId="3" borderId="17" xfId="0" applyFont="1" applyFill="1" applyBorder="1" applyAlignment="1">
      <alignment horizontal="center" vertical="center"/>
    </xf>
    <xf numFmtId="0" fontId="31" fillId="3" borderId="17" xfId="0" applyFont="1" applyFill="1" applyBorder="1" applyAlignment="1">
      <alignment horizontal="center" vertical="center"/>
    </xf>
    <xf numFmtId="49" fontId="60" fillId="0" borderId="0" xfId="0" applyNumberFormat="1" applyFont="1" applyAlignment="1">
      <alignment horizontal="center"/>
    </xf>
    <xf numFmtId="0" fontId="74" fillId="0" borderId="0" xfId="0" applyFont="1"/>
    <xf numFmtId="0" fontId="60" fillId="0" borderId="0" xfId="0" applyFont="1" applyAlignment="1">
      <alignment horizontal="center"/>
    </xf>
    <xf numFmtId="164" fontId="53" fillId="0" borderId="4" xfId="0" applyNumberFormat="1" applyFont="1" applyFill="1" applyBorder="1" applyAlignment="1">
      <alignment horizontal="center" vertical="center" wrapText="1"/>
    </xf>
    <xf numFmtId="0" fontId="54" fillId="0" borderId="1" xfId="0" applyFont="1" applyFill="1" applyBorder="1" applyAlignment="1">
      <alignment vertical="center" wrapText="1"/>
    </xf>
    <xf numFmtId="0" fontId="31" fillId="5" borderId="3" xfId="0" applyFont="1" applyFill="1" applyBorder="1" applyAlignment="1">
      <alignment horizontal="center" vertical="center" wrapText="1"/>
    </xf>
    <xf numFmtId="49" fontId="53" fillId="5" borderId="3" xfId="0" applyNumberFormat="1" applyFont="1" applyFill="1" applyBorder="1" applyAlignment="1">
      <alignment horizontal="center" vertical="center" wrapText="1"/>
    </xf>
    <xf numFmtId="0" fontId="40" fillId="5" borderId="3" xfId="0" applyFont="1" applyFill="1" applyBorder="1" applyAlignment="1">
      <alignment horizontal="center" vertical="center" wrapText="1"/>
    </xf>
    <xf numFmtId="164" fontId="53" fillId="0" borderId="1" xfId="0" applyNumberFormat="1" applyFont="1" applyFill="1" applyBorder="1" applyAlignment="1">
      <alignment horizontal="center" vertical="center" wrapText="1"/>
    </xf>
    <xf numFmtId="0" fontId="31" fillId="2" borderId="1" xfId="0" applyFont="1" applyFill="1" applyBorder="1" applyAlignment="1">
      <alignment vertical="center"/>
    </xf>
    <xf numFmtId="0" fontId="31" fillId="5" borderId="8" xfId="0" applyFont="1" applyFill="1" applyBorder="1" applyAlignment="1">
      <alignment horizontal="center" vertical="center"/>
    </xf>
    <xf numFmtId="0" fontId="31" fillId="6" borderId="20" xfId="0" applyFont="1" applyFill="1" applyBorder="1" applyAlignment="1">
      <alignment vertical="center"/>
    </xf>
    <xf numFmtId="0" fontId="31" fillId="6" borderId="20" xfId="0" applyFont="1" applyFill="1" applyBorder="1" applyAlignment="1">
      <alignment horizontal="left" vertical="center"/>
    </xf>
    <xf numFmtId="49" fontId="53" fillId="6" borderId="20" xfId="0" applyNumberFormat="1" applyFont="1" applyFill="1" applyBorder="1" applyAlignment="1">
      <alignment vertical="center"/>
    </xf>
    <xf numFmtId="0" fontId="40" fillId="6" borderId="20" xfId="0" applyFont="1" applyFill="1" applyBorder="1" applyAlignment="1">
      <alignment vertical="center"/>
    </xf>
    <xf numFmtId="0" fontId="40" fillId="6" borderId="22" xfId="0" applyFont="1" applyFill="1" applyBorder="1" applyAlignment="1">
      <alignment vertical="center"/>
    </xf>
    <xf numFmtId="164" fontId="53" fillId="0" borderId="1" xfId="0" applyNumberFormat="1" applyFont="1" applyFill="1" applyBorder="1" applyAlignment="1">
      <alignment horizontal="center" vertical="center"/>
    </xf>
    <xf numFmtId="0" fontId="54" fillId="0" borderId="7" xfId="0" applyFont="1" applyFill="1" applyBorder="1" applyAlignment="1">
      <alignment vertical="center" wrapText="1"/>
    </xf>
    <xf numFmtId="2" fontId="53" fillId="0" borderId="1" xfId="0" applyNumberFormat="1" applyFont="1" applyFill="1" applyBorder="1" applyAlignment="1">
      <alignment horizontal="center" vertical="center"/>
    </xf>
    <xf numFmtId="49" fontId="31" fillId="5" borderId="1" xfId="0" applyNumberFormat="1" applyFont="1" applyFill="1" applyBorder="1" applyAlignment="1">
      <alignment horizontal="center" vertical="center" wrapText="1"/>
    </xf>
    <xf numFmtId="0" fontId="31" fillId="0" borderId="3" xfId="0" applyFont="1" applyFill="1" applyBorder="1" applyAlignment="1">
      <alignment horizontal="center" vertical="center" wrapText="1"/>
    </xf>
    <xf numFmtId="164" fontId="60" fillId="0" borderId="0" xfId="0" applyNumberFormat="1" applyFont="1" applyAlignment="1">
      <alignment horizontal="center"/>
    </xf>
    <xf numFmtId="0" fontId="79" fillId="0" borderId="0" xfId="0" applyFont="1" applyAlignment="1">
      <alignment horizontal="center"/>
    </xf>
    <xf numFmtId="0" fontId="79" fillId="0" borderId="0" xfId="0" applyFont="1"/>
    <xf numFmtId="0" fontId="80" fillId="0" borderId="0" xfId="0" applyFont="1" applyAlignment="1">
      <alignment horizontal="left" vertical="top"/>
    </xf>
    <xf numFmtId="0" fontId="80" fillId="0" borderId="0" xfId="0" applyFont="1" applyAlignment="1"/>
    <xf numFmtId="0" fontId="81" fillId="0" borderId="0" xfId="0" applyFont="1" applyAlignment="1">
      <alignment vertical="top" wrapText="1"/>
    </xf>
    <xf numFmtId="0" fontId="81" fillId="0" borderId="0" xfId="0" applyFont="1" applyAlignment="1">
      <alignment horizontal="left" vertical="top" wrapText="1"/>
    </xf>
    <xf numFmtId="0" fontId="40" fillId="7" borderId="8" xfId="3" applyFont="1" applyFill="1" applyBorder="1" applyAlignment="1">
      <alignment vertical="center" wrapText="1"/>
    </xf>
    <xf numFmtId="0" fontId="82" fillId="0" borderId="0" xfId="0" applyFont="1" applyFill="1" applyBorder="1" applyAlignment="1">
      <alignment vertical="center" wrapText="1"/>
    </xf>
    <xf numFmtId="0" fontId="83" fillId="0" borderId="0" xfId="0" applyFont="1"/>
    <xf numFmtId="0" fontId="81" fillId="0" borderId="0" xfId="0" applyFont="1"/>
    <xf numFmtId="0" fontId="80" fillId="0" borderId="0" xfId="0" applyFont="1" applyAlignment="1">
      <alignment horizontal="center"/>
    </xf>
    <xf numFmtId="0" fontId="82" fillId="0" borderId="0" xfId="0" applyFont="1" applyFill="1" applyBorder="1" applyAlignment="1">
      <alignment vertical="top" wrapText="1"/>
    </xf>
    <xf numFmtId="0" fontId="84" fillId="0" borderId="0" xfId="0" applyFont="1" applyAlignment="1">
      <alignment horizontal="center"/>
    </xf>
    <xf numFmtId="0" fontId="84" fillId="0" borderId="0" xfId="0" applyFont="1"/>
    <xf numFmtId="0" fontId="74" fillId="0" borderId="0" xfId="0" applyFont="1" applyAlignment="1">
      <alignment horizontal="center"/>
    </xf>
    <xf numFmtId="0" fontId="83" fillId="2" borderId="0" xfId="0" applyFont="1" applyFill="1"/>
    <xf numFmtId="0" fontId="84" fillId="2" borderId="0" xfId="0" applyFont="1" applyFill="1" applyAlignment="1">
      <alignment horizontal="center"/>
    </xf>
    <xf numFmtId="0" fontId="82" fillId="0" borderId="0" xfId="0" applyFont="1" applyFill="1" applyBorder="1" applyAlignment="1">
      <alignment horizontal="left" vertical="top" wrapText="1"/>
    </xf>
    <xf numFmtId="0" fontId="60" fillId="2" borderId="0" xfId="0" applyFont="1" applyFill="1"/>
    <xf numFmtId="0" fontId="60" fillId="2" borderId="0" xfId="0" applyFont="1" applyFill="1" applyAlignment="1">
      <alignment horizontal="center"/>
    </xf>
    <xf numFmtId="0" fontId="84" fillId="2" borderId="0" xfId="0" applyFont="1" applyFill="1"/>
    <xf numFmtId="0" fontId="82" fillId="0" borderId="0" xfId="0" applyFont="1"/>
    <xf numFmtId="0" fontId="80" fillId="0" borderId="0" xfId="0" applyFont="1"/>
    <xf numFmtId="0" fontId="80" fillId="2" borderId="0" xfId="0" applyFont="1" applyFill="1"/>
    <xf numFmtId="0" fontId="85" fillId="0" borderId="0" xfId="0" applyFont="1" applyFill="1" applyBorder="1" applyAlignment="1">
      <alignment horizontal="left" vertical="center"/>
    </xf>
    <xf numFmtId="0" fontId="78" fillId="0" borderId="0" xfId="0" applyFont="1" applyFill="1" applyBorder="1" applyAlignment="1">
      <alignment vertical="center"/>
    </xf>
    <xf numFmtId="0" fontId="85" fillId="0" borderId="0" xfId="0" applyFont="1" applyFill="1" applyBorder="1" applyAlignment="1">
      <alignment horizontal="center" vertical="center"/>
    </xf>
    <xf numFmtId="0" fontId="77" fillId="0" borderId="0" xfId="0" applyFont="1" applyFill="1" applyBorder="1" applyAlignment="1">
      <alignment horizontal="left" vertical="center" wrapText="1"/>
    </xf>
    <xf numFmtId="164" fontId="86" fillId="0" borderId="0" xfId="0" applyNumberFormat="1" applyFont="1" applyAlignment="1">
      <alignment horizontal="center"/>
    </xf>
    <xf numFmtId="164" fontId="86" fillId="0" borderId="0" xfId="0" applyNumberFormat="1" applyFont="1" applyAlignment="1"/>
    <xf numFmtId="0" fontId="91" fillId="9" borderId="3" xfId="0" applyFont="1" applyFill="1" applyBorder="1" applyAlignment="1">
      <alignment horizontal="center" vertical="center" textRotation="90" wrapText="1"/>
    </xf>
    <xf numFmtId="0" fontId="91" fillId="8" borderId="1" xfId="0" applyFont="1" applyFill="1" applyBorder="1" applyAlignment="1">
      <alignment horizontal="center" vertical="center" textRotation="90" wrapText="1"/>
    </xf>
    <xf numFmtId="49" fontId="31" fillId="6" borderId="6" xfId="0" applyNumberFormat="1" applyFont="1" applyFill="1" applyBorder="1" applyAlignment="1">
      <alignment vertical="center"/>
    </xf>
    <xf numFmtId="0" fontId="40" fillId="2" borderId="8" xfId="3" applyFont="1" applyFill="1" applyBorder="1" applyAlignment="1">
      <alignment vertical="center" wrapText="1"/>
    </xf>
    <xf numFmtId="49" fontId="53" fillId="0" borderId="1" xfId="0" applyNumberFormat="1" applyFont="1" applyFill="1" applyBorder="1" applyAlignment="1">
      <alignment horizontal="left" vertical="center" wrapText="1"/>
    </xf>
    <xf numFmtId="0" fontId="92" fillId="0" borderId="0" xfId="0" applyFont="1" applyFill="1" applyBorder="1" applyAlignment="1">
      <alignment horizontal="center" vertical="center" wrapText="1"/>
    </xf>
    <xf numFmtId="0" fontId="67" fillId="0" borderId="5" xfId="0" applyFont="1" applyFill="1" applyBorder="1" applyAlignment="1">
      <alignment horizontal="center" vertical="center" wrapText="1"/>
    </xf>
    <xf numFmtId="0" fontId="31" fillId="5" borderId="1" xfId="0" applyFont="1" applyFill="1" applyBorder="1" applyAlignment="1">
      <alignment vertical="center"/>
    </xf>
    <xf numFmtId="0" fontId="31" fillId="5" borderId="5" xfId="0" applyFont="1" applyFill="1" applyBorder="1" applyAlignment="1">
      <alignment horizontal="center" vertical="center"/>
    </xf>
    <xf numFmtId="0" fontId="40" fillId="6" borderId="1" xfId="0" applyFont="1" applyFill="1" applyBorder="1" applyAlignment="1">
      <alignment vertical="center"/>
    </xf>
    <xf numFmtId="0" fontId="54" fillId="0" borderId="7" xfId="0" applyFont="1" applyFill="1" applyBorder="1" applyAlignment="1">
      <alignment horizontal="center" vertical="center" wrapText="1"/>
    </xf>
    <xf numFmtId="0" fontId="54" fillId="0" borderId="1" xfId="0" applyFont="1" applyFill="1" applyBorder="1" applyAlignment="1">
      <alignment horizontal="center" vertical="center" wrapText="1"/>
    </xf>
    <xf numFmtId="49" fontId="60" fillId="5" borderId="1" xfId="0" applyNumberFormat="1" applyFont="1" applyFill="1" applyBorder="1" applyAlignment="1">
      <alignment horizontal="center" vertical="center" wrapText="1"/>
    </xf>
    <xf numFmtId="0" fontId="54" fillId="0" borderId="8" xfId="0" applyFont="1" applyFill="1" applyBorder="1" applyAlignment="1">
      <alignment vertical="center" wrapText="1"/>
    </xf>
    <xf numFmtId="0" fontId="40" fillId="2" borderId="8" xfId="3" applyFont="1" applyFill="1" applyBorder="1" applyAlignment="1">
      <alignment horizontal="left" vertical="center" wrapText="1"/>
    </xf>
    <xf numFmtId="0" fontId="93" fillId="0" borderId="4" xfId="0" applyFont="1" applyFill="1" applyBorder="1" applyAlignment="1">
      <alignment vertical="center" wrapText="1"/>
    </xf>
    <xf numFmtId="0" fontId="94" fillId="0" borderId="1" xfId="3" applyFont="1" applyFill="1" applyBorder="1" applyAlignment="1">
      <alignment vertical="center" wrapText="1"/>
    </xf>
    <xf numFmtId="0" fontId="95" fillId="9" borderId="1" xfId="0" applyFont="1" applyFill="1" applyBorder="1" applyAlignment="1">
      <alignment horizontal="center" vertical="center" wrapText="1"/>
    </xf>
    <xf numFmtId="0" fontId="95" fillId="8" borderId="1" xfId="0" applyFont="1" applyFill="1" applyBorder="1" applyAlignment="1">
      <alignment horizontal="center" vertical="center" wrapText="1"/>
    </xf>
    <xf numFmtId="49" fontId="21" fillId="0" borderId="1" xfId="0" applyNumberFormat="1" applyFont="1" applyBorder="1" applyAlignment="1">
      <alignment vertical="center" wrapText="1"/>
    </xf>
    <xf numFmtId="0" fontId="75" fillId="2" borderId="1"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75" fillId="0" borderId="7" xfId="0" applyFont="1" applyFill="1" applyBorder="1" applyAlignment="1">
      <alignment vertical="center" wrapText="1"/>
    </xf>
    <xf numFmtId="0" fontId="30" fillId="0" borderId="5" xfId="3" applyFont="1" applyFill="1" applyBorder="1" applyAlignment="1">
      <alignment horizontal="left" vertical="center" wrapText="1"/>
    </xf>
    <xf numFmtId="0" fontId="30" fillId="0" borderId="8" xfId="3" applyFont="1" applyFill="1" applyBorder="1" applyAlignment="1">
      <alignment horizontal="left" vertical="center" wrapText="1"/>
    </xf>
    <xf numFmtId="0" fontId="34" fillId="0" borderId="0"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5" borderId="5" xfId="0" applyFont="1" applyFill="1" applyBorder="1" applyAlignment="1">
      <alignment horizontal="center" vertical="center"/>
    </xf>
    <xf numFmtId="0" fontId="26" fillId="5" borderId="8" xfId="0" applyFont="1" applyFill="1" applyBorder="1" applyAlignment="1">
      <alignment horizontal="center" vertical="center"/>
    </xf>
    <xf numFmtId="49" fontId="26" fillId="0" borderId="1" xfId="0" applyNumberFormat="1" applyFont="1" applyFill="1" applyBorder="1" applyAlignment="1">
      <alignment horizontal="center" vertical="center"/>
    </xf>
    <xf numFmtId="49" fontId="26" fillId="0" borderId="3" xfId="0" applyNumberFormat="1" applyFont="1" applyFill="1" applyBorder="1" applyAlignment="1">
      <alignment horizontal="center" vertical="center"/>
    </xf>
    <xf numFmtId="49" fontId="26" fillId="0" borderId="2" xfId="0" applyNumberFormat="1" applyFont="1" applyFill="1" applyBorder="1" applyAlignment="1">
      <alignment horizontal="center" vertical="center"/>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24" fillId="0" borderId="0" xfId="0" applyFont="1" applyAlignment="1">
      <alignment horizontal="left" vertical="top" wrapText="1"/>
    </xf>
    <xf numFmtId="0" fontId="27" fillId="0" borderId="3"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6" fillId="8" borderId="5" xfId="0" applyFont="1" applyFill="1" applyBorder="1" applyAlignment="1">
      <alignment horizontal="center" vertical="center" wrapText="1"/>
    </xf>
    <xf numFmtId="0" fontId="26" fillId="8" borderId="8" xfId="0" applyFont="1" applyFill="1" applyBorder="1" applyAlignment="1">
      <alignment horizontal="center" vertical="center" wrapText="1"/>
    </xf>
    <xf numFmtId="0" fontId="29" fillId="8" borderId="3" xfId="0" applyFont="1" applyFill="1" applyBorder="1" applyAlignment="1">
      <alignment horizontal="center" vertical="center" textRotation="90" wrapText="1"/>
    </xf>
    <xf numFmtId="0" fontId="29" fillId="8" borderId="4" xfId="0" applyFont="1" applyFill="1" applyBorder="1" applyAlignment="1">
      <alignment horizontal="center" vertical="center" textRotation="90" wrapText="1"/>
    </xf>
    <xf numFmtId="0" fontId="26" fillId="4" borderId="1" xfId="0" applyFont="1" applyFill="1" applyBorder="1" applyAlignment="1">
      <alignment horizontal="center" vertical="center" wrapText="1"/>
    </xf>
    <xf numFmtId="0" fontId="26" fillId="9" borderId="5" xfId="0" applyFont="1" applyFill="1" applyBorder="1" applyAlignment="1">
      <alignment horizontal="center" vertical="center" wrapText="1"/>
    </xf>
    <xf numFmtId="0" fontId="26" fillId="9" borderId="6"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6" fillId="8" borderId="6" xfId="0" applyFont="1" applyFill="1" applyBorder="1" applyAlignment="1">
      <alignment horizontal="center" vertical="center" wrapText="1"/>
    </xf>
    <xf numFmtId="0" fontId="29" fillId="9" borderId="3" xfId="0" applyFont="1" applyFill="1" applyBorder="1" applyAlignment="1">
      <alignment horizontal="center" vertical="center" textRotation="90" wrapText="1"/>
    </xf>
    <xf numFmtId="0" fontId="29" fillId="9" borderId="4" xfId="0" applyFont="1" applyFill="1" applyBorder="1" applyAlignment="1">
      <alignment horizontal="center" vertical="center" textRotation="90" wrapText="1"/>
    </xf>
    <xf numFmtId="0" fontId="47" fillId="0" borderId="0" xfId="0" applyFont="1" applyFill="1" applyBorder="1" applyAlignment="1">
      <alignment horizontal="center" vertical="center"/>
    </xf>
    <xf numFmtId="49" fontId="26" fillId="0" borderId="3"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40" fillId="0" borderId="5" xfId="3" applyFont="1" applyFill="1" applyBorder="1" applyAlignment="1">
      <alignment horizontal="left" vertical="center" wrapText="1"/>
    </xf>
    <xf numFmtId="0" fontId="40" fillId="0" borderId="8" xfId="3" applyFont="1" applyFill="1" applyBorder="1" applyAlignment="1">
      <alignment horizontal="left" vertical="center" wrapText="1"/>
    </xf>
    <xf numFmtId="49" fontId="35" fillId="0" borderId="0" xfId="0" applyNumberFormat="1" applyFont="1" applyAlignment="1">
      <alignment horizontal="left" vertical="center"/>
    </xf>
    <xf numFmtId="0" fontId="76" fillId="5" borderId="18" xfId="3" applyFont="1" applyFill="1" applyBorder="1" applyAlignment="1">
      <alignment horizontal="center" vertical="center" wrapText="1"/>
    </xf>
    <xf numFmtId="0" fontId="76" fillId="5" borderId="19" xfId="3" applyFont="1" applyFill="1" applyBorder="1" applyAlignment="1">
      <alignment horizontal="center" vertical="center" wrapText="1"/>
    </xf>
    <xf numFmtId="0" fontId="31" fillId="3" borderId="23" xfId="1" applyFont="1" applyFill="1" applyBorder="1" applyAlignment="1">
      <alignment horizontal="center" vertical="center" wrapText="1"/>
    </xf>
    <xf numFmtId="0" fontId="31" fillId="3" borderId="24" xfId="1" applyFont="1" applyFill="1" applyBorder="1" applyAlignment="1">
      <alignment horizontal="center" vertical="center" wrapText="1"/>
    </xf>
    <xf numFmtId="49" fontId="11" fillId="0" borderId="0" xfId="0" applyNumberFormat="1" applyFont="1" applyAlignment="1">
      <alignment horizontal="left" vertical="center"/>
    </xf>
    <xf numFmtId="0" fontId="45" fillId="0" borderId="0" xfId="0" applyFont="1" applyFill="1" applyBorder="1" applyAlignment="1">
      <alignment horizontal="left" vertical="center" wrapText="1"/>
    </xf>
    <xf numFmtId="0" fontId="44" fillId="0" borderId="0" xfId="0" applyFont="1" applyFill="1" applyBorder="1" applyAlignment="1">
      <alignment horizontal="left" vertical="center" wrapText="1"/>
    </xf>
    <xf numFmtId="49" fontId="53" fillId="0" borderId="3" xfId="0" applyNumberFormat="1" applyFont="1" applyFill="1" applyBorder="1" applyAlignment="1">
      <alignment horizontal="center" vertical="center"/>
    </xf>
    <xf numFmtId="49" fontId="53" fillId="0" borderId="4" xfId="0" applyNumberFormat="1" applyFont="1" applyFill="1" applyBorder="1" applyAlignment="1">
      <alignment horizontal="center" vertical="center"/>
    </xf>
    <xf numFmtId="0" fontId="54" fillId="2" borderId="7" xfId="0" applyFont="1" applyFill="1" applyBorder="1" applyAlignment="1">
      <alignment horizontal="left" vertical="center" wrapText="1"/>
    </xf>
    <xf numFmtId="0" fontId="54" fillId="2" borderId="14" xfId="0" applyFont="1" applyFill="1" applyBorder="1" applyAlignment="1">
      <alignment horizontal="left" vertical="center" wrapText="1"/>
    </xf>
    <xf numFmtId="0" fontId="54" fillId="2" borderId="21" xfId="0" applyFont="1" applyFill="1" applyBorder="1" applyAlignment="1">
      <alignment horizontal="left" vertical="center" wrapText="1"/>
    </xf>
    <xf numFmtId="0" fontId="54" fillId="2" borderId="22" xfId="0" applyFont="1" applyFill="1" applyBorder="1" applyAlignment="1">
      <alignment horizontal="left" vertical="center" wrapText="1"/>
    </xf>
    <xf numFmtId="0" fontId="31" fillId="5" borderId="5" xfId="0" applyFont="1" applyFill="1" applyBorder="1" applyAlignment="1">
      <alignment horizontal="center" vertical="center"/>
    </xf>
    <xf numFmtId="0" fontId="31" fillId="5" borderId="6" xfId="0" applyFont="1" applyFill="1" applyBorder="1" applyAlignment="1">
      <alignment horizontal="center" vertical="center"/>
    </xf>
    <xf numFmtId="0" fontId="31" fillId="5" borderId="8"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1" fillId="3" borderId="16" xfId="1" applyFont="1" applyFill="1" applyBorder="1" applyAlignment="1">
      <alignment horizontal="center" vertical="center" wrapText="1"/>
    </xf>
    <xf numFmtId="0" fontId="31" fillId="3" borderId="26" xfId="1" applyFont="1" applyFill="1" applyBorder="1" applyAlignment="1">
      <alignment horizontal="center" vertical="center" wrapText="1"/>
    </xf>
    <xf numFmtId="0" fontId="31" fillId="5" borderId="1" xfId="0" applyFont="1" applyFill="1" applyBorder="1" applyAlignment="1">
      <alignment horizontal="center" vertical="center"/>
    </xf>
    <xf numFmtId="0" fontId="76" fillId="5" borderId="3" xfId="3" applyFont="1" applyFill="1" applyBorder="1" applyAlignment="1">
      <alignment horizontal="center" vertical="center" wrapText="1"/>
    </xf>
    <xf numFmtId="0" fontId="40" fillId="7" borderId="5" xfId="3" applyFont="1" applyFill="1" applyBorder="1" applyAlignment="1">
      <alignment horizontal="left" vertical="center" wrapText="1"/>
    </xf>
    <xf numFmtId="0" fontId="40" fillId="7" borderId="8" xfId="3" applyFont="1" applyFill="1" applyBorder="1" applyAlignment="1">
      <alignment horizontal="left" vertical="center" wrapText="1"/>
    </xf>
    <xf numFmtId="164" fontId="26" fillId="0" borderId="1" xfId="0" applyNumberFormat="1" applyFont="1" applyFill="1" applyBorder="1" applyAlignment="1">
      <alignment horizontal="center" vertical="center"/>
    </xf>
    <xf numFmtId="164" fontId="26" fillId="0" borderId="3" xfId="0" applyNumberFormat="1" applyFont="1" applyFill="1" applyBorder="1" applyAlignment="1">
      <alignment horizontal="center" vertical="center"/>
    </xf>
    <xf numFmtId="0" fontId="82" fillId="0" borderId="0" xfId="0" applyFont="1" applyFill="1" applyBorder="1" applyAlignment="1">
      <alignment horizontal="left" vertical="top" wrapText="1"/>
    </xf>
    <xf numFmtId="49" fontId="77" fillId="0" borderId="0" xfId="0" applyNumberFormat="1" applyFont="1" applyAlignment="1">
      <alignment horizontal="left" vertical="center"/>
    </xf>
    <xf numFmtId="0" fontId="26" fillId="4" borderId="5"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85" fillId="0" borderId="0" xfId="0" applyFont="1" applyFill="1" applyBorder="1" applyAlignment="1">
      <alignment horizontal="left" vertical="center" wrapText="1"/>
    </xf>
    <xf numFmtId="0" fontId="86" fillId="0" borderId="0" xfId="0" applyFont="1" applyFill="1" applyBorder="1" applyAlignment="1">
      <alignment horizontal="left" vertical="center" wrapText="1"/>
    </xf>
    <xf numFmtId="0" fontId="87" fillId="0" borderId="0" xfId="0" applyFont="1" applyFill="1" applyBorder="1" applyAlignment="1">
      <alignment horizontal="center" vertical="center"/>
    </xf>
    <xf numFmtId="0" fontId="88" fillId="0" borderId="0" xfId="0" applyFont="1" applyFill="1" applyBorder="1" applyAlignment="1">
      <alignment horizontal="left" vertical="center" wrapText="1"/>
    </xf>
    <xf numFmtId="0" fontId="89" fillId="0" borderId="0" xfId="0" applyFont="1" applyFill="1" applyBorder="1" applyAlignment="1">
      <alignment horizontal="left" vertical="center" wrapText="1"/>
    </xf>
    <xf numFmtId="0" fontId="31" fillId="8" borderId="5" xfId="0" applyFont="1" applyFill="1" applyBorder="1" applyAlignment="1">
      <alignment horizontal="center" vertical="center" wrapText="1"/>
    </xf>
    <xf numFmtId="0" fontId="31" fillId="8" borderId="8"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67" fillId="0" borderId="3"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40" fillId="8" borderId="3" xfId="0" applyFont="1" applyFill="1" applyBorder="1" applyAlignment="1">
      <alignment horizontal="center" vertical="center" textRotation="90" wrapText="1"/>
    </xf>
    <xf numFmtId="0" fontId="40" fillId="8" borderId="4" xfId="0" applyFont="1" applyFill="1" applyBorder="1" applyAlignment="1">
      <alignment horizontal="center" vertical="center" textRotation="90" wrapText="1"/>
    </xf>
    <xf numFmtId="0" fontId="31" fillId="9" borderId="5" xfId="0" applyFont="1" applyFill="1" applyBorder="1" applyAlignment="1">
      <alignment horizontal="center" vertical="center" wrapText="1"/>
    </xf>
    <xf numFmtId="0" fontId="31" fillId="9" borderId="8" xfId="0" applyFont="1" applyFill="1" applyBorder="1" applyAlignment="1">
      <alignment horizontal="center" vertical="center" wrapText="1"/>
    </xf>
    <xf numFmtId="0" fontId="76" fillId="5" borderId="25" xfId="3" applyFont="1" applyFill="1" applyBorder="1" applyAlignment="1">
      <alignment horizontal="center" vertical="center" wrapText="1"/>
    </xf>
    <xf numFmtId="0" fontId="53" fillId="0" borderId="5" xfId="0" applyFont="1" applyFill="1" applyBorder="1" applyAlignment="1">
      <alignment horizontal="center" vertical="center"/>
    </xf>
    <xf numFmtId="0" fontId="53" fillId="0" borderId="6" xfId="0" applyFont="1" applyFill="1" applyBorder="1" applyAlignment="1">
      <alignment horizontal="center" vertical="center"/>
    </xf>
    <xf numFmtId="0" fontId="53" fillId="0" borderId="8" xfId="0" applyFont="1" applyFill="1" applyBorder="1" applyAlignment="1">
      <alignment horizontal="center" vertical="center"/>
    </xf>
    <xf numFmtId="0" fontId="53" fillId="0" borderId="5"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53" fillId="0" borderId="8" xfId="0" applyFont="1" applyFill="1" applyBorder="1" applyAlignment="1">
      <alignment horizontal="center" vertical="center" wrapText="1"/>
    </xf>
    <xf numFmtId="164" fontId="31" fillId="0" borderId="1" xfId="0" applyNumberFormat="1" applyFont="1" applyFill="1" applyBorder="1" applyAlignment="1">
      <alignment horizontal="center" vertical="center"/>
    </xf>
    <xf numFmtId="164" fontId="31" fillId="0" borderId="3" xfId="0" applyNumberFormat="1" applyFont="1" applyFill="1" applyBorder="1" applyAlignment="1">
      <alignment horizontal="center" vertical="center"/>
    </xf>
    <xf numFmtId="0" fontId="31" fillId="0" borderId="1" xfId="0" applyFont="1" applyFill="1" applyBorder="1" applyAlignment="1">
      <alignment horizontal="center" vertical="center" wrapText="1"/>
    </xf>
    <xf numFmtId="0" fontId="90" fillId="0" borderId="1" xfId="0" applyFont="1" applyFill="1" applyBorder="1" applyAlignment="1">
      <alignment horizontal="center" vertical="center" wrapText="1"/>
    </xf>
    <xf numFmtId="0" fontId="40" fillId="6" borderId="5"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8" xfId="0" applyFont="1" applyFill="1" applyBorder="1" applyAlignment="1">
      <alignment horizontal="center" vertical="center"/>
    </xf>
    <xf numFmtId="0" fontId="31" fillId="9" borderId="6" xfId="0" applyFont="1" applyFill="1" applyBorder="1" applyAlignment="1">
      <alignment horizontal="center" vertical="center" wrapText="1"/>
    </xf>
    <xf numFmtId="0" fontId="31" fillId="8" borderId="6" xfId="0" applyFont="1" applyFill="1" applyBorder="1" applyAlignment="1">
      <alignment horizontal="center" vertical="center" wrapText="1"/>
    </xf>
    <xf numFmtId="0" fontId="40" fillId="9" borderId="3" xfId="0" applyFont="1" applyFill="1" applyBorder="1" applyAlignment="1">
      <alignment horizontal="center" vertical="center" textRotation="90" wrapText="1"/>
    </xf>
    <xf numFmtId="0" fontId="40" fillId="9" borderId="4" xfId="0" applyFont="1" applyFill="1" applyBorder="1" applyAlignment="1">
      <alignment horizontal="center" vertical="center" textRotation="90" wrapText="1"/>
    </xf>
    <xf numFmtId="0" fontId="40" fillId="2" borderId="5" xfId="3" applyFont="1" applyFill="1" applyBorder="1" applyAlignment="1">
      <alignment horizontal="left" vertical="center" wrapText="1"/>
    </xf>
    <xf numFmtId="0" fontId="40" fillId="2" borderId="6" xfId="3" applyFont="1" applyFill="1" applyBorder="1" applyAlignment="1">
      <alignment horizontal="left" vertical="center" wrapText="1"/>
    </xf>
    <xf numFmtId="0" fontId="40" fillId="2" borderId="8" xfId="3" applyFont="1" applyFill="1" applyBorder="1" applyAlignment="1">
      <alignment horizontal="left" vertical="center" wrapText="1"/>
    </xf>
    <xf numFmtId="0" fontId="40" fillId="2" borderId="5" xfId="3" applyFont="1" applyFill="1" applyBorder="1" applyAlignment="1">
      <alignment horizontal="center" vertical="center" wrapText="1"/>
    </xf>
    <xf numFmtId="0" fontId="40" fillId="2" borderId="6" xfId="3" applyFont="1" applyFill="1" applyBorder="1" applyAlignment="1">
      <alignment horizontal="center" vertical="center" wrapText="1"/>
    </xf>
    <xf numFmtId="0" fontId="26" fillId="0" borderId="9" xfId="0" applyFont="1" applyFill="1" applyBorder="1" applyAlignment="1">
      <alignment horizontal="center" vertical="center" wrapText="1"/>
    </xf>
    <xf numFmtId="0" fontId="29" fillId="6" borderId="5" xfId="0" applyFont="1" applyFill="1" applyBorder="1" applyAlignment="1">
      <alignment horizontal="center" vertical="center"/>
    </xf>
    <xf numFmtId="0" fontId="29" fillId="6" borderId="6" xfId="0" applyFont="1" applyFill="1" applyBorder="1" applyAlignment="1">
      <alignment horizontal="center" vertical="center"/>
    </xf>
    <xf numFmtId="0" fontId="26" fillId="5" borderId="6" xfId="0" applyFont="1" applyFill="1" applyBorder="1" applyAlignment="1">
      <alignment horizontal="center" vertical="center"/>
    </xf>
    <xf numFmtId="0" fontId="26" fillId="5" borderId="0" xfId="0" applyFont="1" applyFill="1" applyBorder="1" applyAlignment="1">
      <alignment horizontal="center" vertical="center"/>
    </xf>
    <xf numFmtId="0" fontId="26" fillId="5" borderId="30" xfId="0" applyFont="1" applyFill="1" applyBorder="1" applyAlignment="1">
      <alignment horizontal="center" vertical="center"/>
    </xf>
    <xf numFmtId="0" fontId="30" fillId="2" borderId="1" xfId="3" applyFont="1" applyFill="1" applyBorder="1" applyAlignment="1">
      <alignment horizontal="left" vertical="center" wrapText="1"/>
    </xf>
    <xf numFmtId="0" fontId="29" fillId="5" borderId="5"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58" fillId="0" borderId="0" xfId="0" applyFont="1" applyAlignment="1">
      <alignment horizontal="left" vertical="top" wrapText="1"/>
    </xf>
    <xf numFmtId="0" fontId="0" fillId="0" borderId="0" xfId="0" applyAlignment="1">
      <alignment horizontal="left" vertical="top" wrapText="1"/>
    </xf>
    <xf numFmtId="0" fontId="31" fillId="3" borderId="5" xfId="1" applyFont="1" applyFill="1" applyBorder="1" applyAlignment="1">
      <alignment horizontal="center" vertical="center" wrapText="1"/>
    </xf>
    <xf numFmtId="0" fontId="31" fillId="3" borderId="6" xfId="1" applyFont="1" applyFill="1" applyBorder="1" applyAlignment="1">
      <alignment horizontal="center" vertical="center" wrapText="1"/>
    </xf>
    <xf numFmtId="0" fontId="31" fillId="3" borderId="8" xfId="1" applyFont="1" applyFill="1" applyBorder="1" applyAlignment="1">
      <alignment horizontal="center" vertical="center" wrapText="1"/>
    </xf>
    <xf numFmtId="0" fontId="29" fillId="9" borderId="5" xfId="0" applyFont="1" applyFill="1" applyBorder="1" applyAlignment="1">
      <alignment horizontal="center" vertical="center" wrapText="1"/>
    </xf>
    <xf numFmtId="0" fontId="29" fillId="9" borderId="6" xfId="0" applyFont="1" applyFill="1" applyBorder="1" applyAlignment="1">
      <alignment horizontal="center" vertical="center" wrapText="1"/>
    </xf>
    <xf numFmtId="0" fontId="29" fillId="9" borderId="8" xfId="0" applyFont="1" applyFill="1" applyBorder="1" applyAlignment="1">
      <alignment horizontal="center" vertical="center" wrapText="1"/>
    </xf>
    <xf numFmtId="0" fontId="29" fillId="8" borderId="5" xfId="0" applyFont="1" applyFill="1" applyBorder="1" applyAlignment="1">
      <alignment horizontal="center" vertical="center" wrapText="1"/>
    </xf>
    <xf numFmtId="0" fontId="29" fillId="8" borderId="6" xfId="0" applyFont="1" applyFill="1" applyBorder="1" applyAlignment="1">
      <alignment horizontal="center" vertical="center" wrapText="1"/>
    </xf>
    <xf numFmtId="0" fontId="29" fillId="8" borderId="8" xfId="0" applyFont="1" applyFill="1" applyBorder="1" applyAlignment="1">
      <alignment horizontal="center" vertical="center" wrapText="1"/>
    </xf>
    <xf numFmtId="0" fontId="39"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39" fillId="0" borderId="0" xfId="0" applyFont="1" applyFill="1" applyBorder="1" applyAlignment="1">
      <alignment horizontal="left" vertical="center"/>
    </xf>
    <xf numFmtId="0" fontId="29" fillId="0" borderId="0" xfId="0" applyFont="1" applyFill="1" applyBorder="1" applyAlignment="1">
      <alignment horizontal="left" vertical="center"/>
    </xf>
    <xf numFmtId="0" fontId="39" fillId="0" borderId="11"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6"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7" fillId="10" borderId="6" xfId="0" applyFont="1" applyFill="1" applyBorder="1" applyAlignment="1">
      <alignment horizontal="center" vertical="center"/>
    </xf>
    <xf numFmtId="0" fontId="7" fillId="10" borderId="8"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49" fontId="7" fillId="10" borderId="6" xfId="0" applyNumberFormat="1" applyFont="1" applyFill="1" applyBorder="1" applyAlignment="1">
      <alignment horizontal="center" vertical="center"/>
    </xf>
    <xf numFmtId="49" fontId="7" fillId="10" borderId="8" xfId="0" applyNumberFormat="1" applyFont="1" applyFill="1" applyBorder="1" applyAlignment="1">
      <alignment horizontal="center" vertical="center"/>
    </xf>
    <xf numFmtId="0" fontId="7" fillId="5" borderId="8" xfId="0" applyFont="1" applyFill="1" applyBorder="1" applyAlignment="1">
      <alignment horizontal="center" vertical="center"/>
    </xf>
    <xf numFmtId="0" fontId="35" fillId="0" borderId="0" xfId="0" applyFont="1" applyFill="1" applyBorder="1" applyAlignment="1">
      <alignment horizontal="center" vertical="center" wrapText="1"/>
    </xf>
    <xf numFmtId="0" fontId="7" fillId="5" borderId="7"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14" xfId="0" applyFont="1" applyFill="1" applyBorder="1" applyAlignment="1">
      <alignment horizontal="center" vertical="center"/>
    </xf>
    <xf numFmtId="0" fontId="0" fillId="0" borderId="0" xfId="0" applyAlignment="1">
      <alignment horizontal="left" wrapText="1"/>
    </xf>
    <xf numFmtId="0" fontId="7" fillId="5" borderId="1" xfId="0" applyFont="1" applyFill="1" applyBorder="1" applyAlignment="1">
      <alignment horizontal="center" vertical="center"/>
    </xf>
    <xf numFmtId="0" fontId="65" fillId="5" borderId="5" xfId="3" applyFont="1" applyFill="1" applyBorder="1" applyAlignment="1">
      <alignment horizontal="center" vertical="center" wrapText="1"/>
    </xf>
    <xf numFmtId="0" fontId="65" fillId="5" borderId="6" xfId="3" applyFont="1" applyFill="1" applyBorder="1" applyAlignment="1">
      <alignment horizontal="center" vertical="center" wrapText="1"/>
    </xf>
    <xf numFmtId="0" fontId="65" fillId="5" borderId="8" xfId="3" applyFont="1" applyFill="1" applyBorder="1" applyAlignment="1">
      <alignment horizontal="center" vertical="center" wrapText="1"/>
    </xf>
    <xf numFmtId="0" fontId="59" fillId="3" borderId="5" xfId="1" applyFont="1" applyFill="1" applyBorder="1" applyAlignment="1">
      <alignment horizontal="center" vertical="center" wrapText="1"/>
    </xf>
    <xf numFmtId="0" fontId="59" fillId="3" borderId="6" xfId="1" applyFont="1" applyFill="1" applyBorder="1" applyAlignment="1">
      <alignment horizontal="center" vertical="center" wrapText="1"/>
    </xf>
    <xf numFmtId="0" fontId="59" fillId="3" borderId="8" xfId="1" applyFont="1" applyFill="1" applyBorder="1" applyAlignment="1">
      <alignment horizontal="center" vertical="center" wrapText="1"/>
    </xf>
    <xf numFmtId="0" fontId="62" fillId="0" borderId="7" xfId="0" applyFont="1" applyFill="1" applyBorder="1" applyAlignment="1">
      <alignment horizontal="left" vertical="center" wrapText="1"/>
    </xf>
    <xf numFmtId="0" fontId="62" fillId="0" borderId="14" xfId="0" applyFont="1" applyFill="1" applyBorder="1" applyAlignment="1">
      <alignment horizontal="left" vertical="center" wrapText="1"/>
    </xf>
    <xf numFmtId="0" fontId="62" fillId="0" borderId="15" xfId="0" applyFont="1" applyFill="1" applyBorder="1" applyAlignment="1">
      <alignment horizontal="left" vertical="center" wrapText="1"/>
    </xf>
    <xf numFmtId="0" fontId="62" fillId="0" borderId="30" xfId="0" applyFont="1" applyFill="1" applyBorder="1" applyAlignment="1">
      <alignment horizontal="left" vertical="center" wrapText="1"/>
    </xf>
    <xf numFmtId="0" fontId="62" fillId="0" borderId="21" xfId="0" applyFont="1" applyFill="1" applyBorder="1" applyAlignment="1">
      <alignment horizontal="left" vertical="center" wrapText="1"/>
    </xf>
    <xf numFmtId="0" fontId="62" fillId="0" borderId="22" xfId="0" applyFont="1" applyFill="1" applyBorder="1" applyAlignment="1">
      <alignment horizontal="left" vertical="center" wrapText="1"/>
    </xf>
    <xf numFmtId="0" fontId="7" fillId="10" borderId="5" xfId="0" applyFont="1" applyFill="1" applyBorder="1" applyAlignment="1">
      <alignment horizontal="center" vertical="center"/>
    </xf>
    <xf numFmtId="0" fontId="11" fillId="0" borderId="3" xfId="0" applyFont="1" applyBorder="1" applyAlignment="1">
      <alignment horizontal="center" vertical="center" textRotation="90"/>
    </xf>
    <xf numFmtId="0" fontId="11" fillId="0" borderId="9" xfId="0" applyFont="1" applyBorder="1" applyAlignment="1">
      <alignment horizontal="center" vertical="center" textRotation="90"/>
    </xf>
    <xf numFmtId="0" fontId="11" fillId="0" borderId="4" xfId="0" applyFont="1" applyBorder="1" applyAlignment="1">
      <alignment horizontal="center" vertical="center" textRotation="90"/>
    </xf>
    <xf numFmtId="0" fontId="0" fillId="11" borderId="5" xfId="0" applyFill="1" applyBorder="1" applyAlignment="1">
      <alignment horizontal="left" vertical="center"/>
    </xf>
    <xf numFmtId="0" fontId="0" fillId="11" borderId="6" xfId="0" applyFill="1" applyBorder="1" applyAlignment="1">
      <alignment horizontal="left" vertical="center"/>
    </xf>
    <xf numFmtId="0" fontId="0" fillId="11" borderId="0" xfId="0" applyFill="1" applyBorder="1" applyAlignment="1">
      <alignment horizontal="left" vertical="center"/>
    </xf>
    <xf numFmtId="0" fontId="0" fillId="11" borderId="8" xfId="0" applyFill="1" applyBorder="1" applyAlignment="1">
      <alignment horizontal="left" vertical="center"/>
    </xf>
    <xf numFmtId="0" fontId="11" fillId="0" borderId="1" xfId="0" applyFont="1" applyBorder="1" applyAlignment="1">
      <alignment horizontal="right" vertical="center" textRotation="90"/>
    </xf>
    <xf numFmtId="164" fontId="23" fillId="11" borderId="5" xfId="0" applyNumberFormat="1" applyFont="1" applyFill="1" applyBorder="1" applyAlignment="1">
      <alignment horizontal="left" vertical="center"/>
    </xf>
    <xf numFmtId="164" fontId="23" fillId="11" borderId="6" xfId="0" applyNumberFormat="1" applyFont="1" applyFill="1" applyBorder="1" applyAlignment="1">
      <alignment horizontal="left" vertical="center"/>
    </xf>
    <xf numFmtId="164" fontId="23" fillId="11" borderId="0" xfId="0" applyNumberFormat="1" applyFont="1" applyFill="1" applyBorder="1" applyAlignment="1">
      <alignment horizontal="left" vertical="center"/>
    </xf>
    <xf numFmtId="164" fontId="23" fillId="11" borderId="8" xfId="0" applyNumberFormat="1" applyFont="1" applyFill="1" applyBorder="1" applyAlignment="1">
      <alignment horizontal="left" vertical="center"/>
    </xf>
    <xf numFmtId="49" fontId="0" fillId="11" borderId="5" xfId="0" applyNumberFormat="1" applyFill="1" applyBorder="1" applyAlignment="1">
      <alignment horizontal="left" vertical="center"/>
    </xf>
    <xf numFmtId="49" fontId="0" fillId="11" borderId="6" xfId="0" applyNumberFormat="1" applyFill="1" applyBorder="1" applyAlignment="1">
      <alignment horizontal="left" vertical="center"/>
    </xf>
    <xf numFmtId="49" fontId="0" fillId="11" borderId="0" xfId="0" applyNumberFormat="1" applyFill="1" applyBorder="1" applyAlignment="1">
      <alignment horizontal="left" vertical="center"/>
    </xf>
    <xf numFmtId="49" fontId="0" fillId="11" borderId="20" xfId="0" applyNumberFormat="1" applyFill="1" applyBorder="1" applyAlignment="1">
      <alignment horizontal="left" vertical="center"/>
    </xf>
    <xf numFmtId="49" fontId="0" fillId="11" borderId="8" xfId="0" applyNumberFormat="1" applyFill="1" applyBorder="1" applyAlignment="1">
      <alignment horizontal="left" vertical="center"/>
    </xf>
    <xf numFmtId="164" fontId="23" fillId="11" borderId="27" xfId="0" applyNumberFormat="1" applyFont="1" applyFill="1" applyBorder="1" applyAlignment="1">
      <alignment horizontal="left" vertical="center"/>
    </xf>
    <xf numFmtId="0" fontId="26" fillId="2" borderId="1" xfId="0" applyFont="1" applyFill="1" applyBorder="1" applyAlignment="1">
      <alignment horizontal="center" vertical="center" textRotation="90" wrapText="1"/>
    </xf>
    <xf numFmtId="0" fontId="27" fillId="0" borderId="1" xfId="0" applyFont="1" applyFill="1" applyBorder="1" applyAlignment="1">
      <alignment horizontal="center" vertical="center" wrapText="1"/>
    </xf>
    <xf numFmtId="0" fontId="67" fillId="0"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66" fillId="0" borderId="0" xfId="0" applyFont="1" applyFill="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23" fillId="0" borderId="1" xfId="0" applyFont="1" applyFill="1" applyBorder="1" applyAlignment="1">
      <alignment horizontal="center" vertical="center" wrapText="1"/>
    </xf>
    <xf numFmtId="0" fontId="31" fillId="2" borderId="1" xfId="0" applyFont="1" applyFill="1" applyBorder="1" applyAlignment="1">
      <alignment horizontal="center" vertical="center" wrapText="1"/>
    </xf>
  </cellXfs>
  <cellStyles count="7">
    <cellStyle name="Normalny" xfId="0" builtinId="0"/>
    <cellStyle name="Normalny 2" xfId="1"/>
    <cellStyle name="Normalny 2 2" xfId="4"/>
    <cellStyle name="Normalny 2 2 2" xfId="6"/>
    <cellStyle name="Normalny 2 3" xfId="5"/>
    <cellStyle name="Normalny 3" xfId="3"/>
    <cellStyle name="Normalny 4" xfId="2"/>
  </cellStyles>
  <dxfs count="0"/>
  <tableStyles count="0" defaultTableStyle="TableStyleMedium2" defaultPivotStyle="PivotStyleLight16"/>
  <colors>
    <mruColors>
      <color rgb="FFFFFFC9"/>
      <color rgb="FFC4C4C4"/>
      <color rgb="FFE2E2E2"/>
      <color rgb="FFFDFECA"/>
      <color rgb="FFD2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24</xdr:col>
      <xdr:colOff>257175</xdr:colOff>
      <xdr:row>0</xdr:row>
      <xdr:rowOff>133350</xdr:rowOff>
    </xdr:from>
    <xdr:to>
      <xdr:col>26</xdr:col>
      <xdr:colOff>61048</xdr:colOff>
      <xdr:row>0</xdr:row>
      <xdr:rowOff>438150</xdr:rowOff>
    </xdr:to>
    <xdr:sp macro="" textlink="">
      <xdr:nvSpPr>
        <xdr:cNvPr id="3300" name="Text Box 3"/>
        <xdr:cNvSpPr txBox="1">
          <a:spLocks noChangeArrowheads="1"/>
        </xdr:cNvSpPr>
      </xdr:nvSpPr>
      <xdr:spPr bwMode="auto">
        <a:xfrm>
          <a:off x="11963400" y="133350"/>
          <a:ext cx="876300" cy="304800"/>
        </a:xfrm>
        <a:prstGeom prst="rect">
          <a:avLst/>
        </a:prstGeom>
        <a:noFill/>
        <a:ln w="9525">
          <a:noFill/>
          <a:miter lim="800000"/>
          <a:headEnd/>
          <a:tailEnd/>
        </a:ln>
      </xdr:spPr>
    </xdr:sp>
    <xdr:clientData/>
  </xdr:twoCellAnchor>
  <xdr:oneCellAnchor>
    <xdr:from>
      <xdr:col>22</xdr:col>
      <xdr:colOff>345281</xdr:colOff>
      <xdr:row>0</xdr:row>
      <xdr:rowOff>452437</xdr:rowOff>
    </xdr:from>
    <xdr:ext cx="4595813" cy="1476375"/>
    <xdr:sp macro="" textlink="">
      <xdr:nvSpPr>
        <xdr:cNvPr id="2" name="pole tekstowe 1"/>
        <xdr:cNvSpPr txBox="1"/>
      </xdr:nvSpPr>
      <xdr:spPr>
        <a:xfrm>
          <a:off x="14918531" y="452437"/>
          <a:ext cx="4595813" cy="1476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solidFill>
                <a:schemeClr val="tx1"/>
              </a:solidFill>
              <a:effectLst/>
              <a:latin typeface="+mn-lt"/>
              <a:ea typeface="+mn-ea"/>
              <a:cs typeface="+mn-cs"/>
            </a:rPr>
            <a:t>Rozporządzenie Ministra Nauki i Szkolnictwa Wyższego z dnia 9 maja 2012 roku w sprawie standardów kształcenia dla kierunku studiów: lekarskiego, lekarsko-dentystycznego, farmacji, pielęgniarstwa  (Dz. U.2012 poz. 631)</a:t>
          </a:r>
          <a:r>
            <a:rPr lang="pl-PL" sz="1000" baseline="0">
              <a:solidFill>
                <a:schemeClr val="tx1"/>
              </a:solidFill>
              <a:effectLst/>
              <a:latin typeface="+mn-lt"/>
              <a:ea typeface="+mn-ea"/>
              <a:cs typeface="+mn-cs"/>
            </a:rPr>
            <a:t> oraz</a:t>
          </a:r>
          <a:endParaRPr lang="en-US" sz="700">
            <a:effectLst/>
          </a:endParaRPr>
        </a:p>
        <a:p>
          <a:r>
            <a:rPr lang="en-US" sz="1000">
              <a:solidFill>
                <a:schemeClr val="tx1"/>
              </a:solidFill>
              <a:effectLst/>
              <a:latin typeface="+mn-lt"/>
              <a:ea typeface="+mn-ea"/>
              <a:cs typeface="+mn-cs"/>
            </a:rPr>
            <a:t>Rozporządzenie Ministra Nauki i Szkolnictwa Wyższego z dnia 17 listopada 2016 r. </a:t>
          </a:r>
          <a:endParaRPr lang="en-US" sz="700">
            <a:effectLst/>
          </a:endParaRPr>
        </a:p>
        <a:p>
          <a:r>
            <a:rPr lang="en-US" sz="1000">
              <a:solidFill>
                <a:schemeClr val="tx1"/>
              </a:solidFill>
              <a:effectLst/>
              <a:latin typeface="+mn-lt"/>
              <a:ea typeface="+mn-ea"/>
              <a:cs typeface="+mn-cs"/>
            </a:rPr>
            <a:t>zmieniające rozporządzenie w sprawie standardów kształcenia dla kierunków studiów: lekarskiego,  lekarsko-dentystycznego, farmacji, pielęgniarstwa i położnictwa </a:t>
          </a:r>
          <a:endParaRPr lang="en-US" sz="700">
            <a:effectLst/>
          </a:endParaRPr>
        </a:p>
        <a:p>
          <a:pPr algn="ctr"/>
          <a:endParaRPr lang="en-US" sz="1050"/>
        </a:p>
      </xdr:txBody>
    </xdr:sp>
    <xdr:clientData/>
  </xdr:oneCellAnchor>
  <xdr:oneCellAnchor>
    <xdr:from>
      <xdr:col>0</xdr:col>
      <xdr:colOff>345282</xdr:colOff>
      <xdr:row>52</xdr:row>
      <xdr:rowOff>204789</xdr:rowOff>
    </xdr:from>
    <xdr:ext cx="2000251" cy="1202531"/>
    <xdr:sp macro="" textlink="">
      <xdr:nvSpPr>
        <xdr:cNvPr id="7" name="pole tekstowe 6"/>
        <xdr:cNvSpPr txBox="1"/>
      </xdr:nvSpPr>
      <xdr:spPr>
        <a:xfrm>
          <a:off x="345282" y="17873664"/>
          <a:ext cx="2000251" cy="120253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lecture</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T</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tutorial</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PC</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Practical classes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-internships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laboratory classes</a:t>
          </a:r>
        </a:p>
      </xdr:txBody>
    </xdr:sp>
    <xdr:clientData/>
  </xdr:oneCellAnchor>
  <xdr:twoCellAnchor>
    <xdr:from>
      <xdr:col>26</xdr:col>
      <xdr:colOff>333375</xdr:colOff>
      <xdr:row>0</xdr:row>
      <xdr:rowOff>47626</xdr:rowOff>
    </xdr:from>
    <xdr:to>
      <xdr:col>30</xdr:col>
      <xdr:colOff>631031</xdr:colOff>
      <xdr:row>0</xdr:row>
      <xdr:rowOff>523876</xdr:rowOff>
    </xdr:to>
    <xdr:sp macro="" textlink="">
      <xdr:nvSpPr>
        <xdr:cNvPr id="3" name="pole tekstowe 2"/>
        <xdr:cNvSpPr txBox="1"/>
      </xdr:nvSpPr>
      <xdr:spPr>
        <a:xfrm>
          <a:off x="17073563" y="47626"/>
          <a:ext cx="2297906"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pl-PL" sz="900">
              <a:solidFill>
                <a:schemeClr val="tx1"/>
              </a:solidFill>
              <a:latin typeface="+mn-lt"/>
              <a:ea typeface="+mn-ea"/>
              <a:cs typeface="+mn-cs"/>
            </a:rPr>
            <a:t>Applicable for the academic year 2017/2018</a:t>
          </a:r>
          <a:endParaRPr lang="en-US" sz="900">
            <a:solidFill>
              <a:schemeClr val="tx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257175</xdr:colOff>
      <xdr:row>0</xdr:row>
      <xdr:rowOff>133350</xdr:rowOff>
    </xdr:from>
    <xdr:to>
      <xdr:col>26</xdr:col>
      <xdr:colOff>122960</xdr:colOff>
      <xdr:row>0</xdr:row>
      <xdr:rowOff>704850</xdr:rowOff>
    </xdr:to>
    <xdr:sp macro="" textlink="">
      <xdr:nvSpPr>
        <xdr:cNvPr id="2" name="Text Box 3"/>
        <xdr:cNvSpPr txBox="1">
          <a:spLocks noChangeArrowheads="1"/>
        </xdr:cNvSpPr>
      </xdr:nvSpPr>
      <xdr:spPr bwMode="auto">
        <a:xfrm>
          <a:off x="43253025" y="133350"/>
          <a:ext cx="865910" cy="309562"/>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26</xdr:col>
      <xdr:colOff>134866</xdr:colOff>
      <xdr:row>0</xdr:row>
      <xdr:rowOff>438150</xdr:rowOff>
    </xdr:to>
    <xdr:sp macro="" textlink="">
      <xdr:nvSpPr>
        <xdr:cNvPr id="7" name="Text Box 3"/>
        <xdr:cNvSpPr txBox="1">
          <a:spLocks noChangeArrowheads="1"/>
        </xdr:cNvSpPr>
      </xdr:nvSpPr>
      <xdr:spPr bwMode="auto">
        <a:xfrm>
          <a:off x="15411450" y="133350"/>
          <a:ext cx="877816" cy="304800"/>
        </a:xfrm>
        <a:prstGeom prst="rect">
          <a:avLst/>
        </a:prstGeom>
        <a:noFill/>
        <a:ln w="9525">
          <a:noFill/>
          <a:miter lim="800000"/>
          <a:headEnd/>
          <a:tailEnd/>
        </a:ln>
      </xdr:spPr>
    </xdr:sp>
    <xdr:clientData/>
  </xdr:twoCellAnchor>
  <xdr:oneCellAnchor>
    <xdr:from>
      <xdr:col>0</xdr:col>
      <xdr:colOff>345282</xdr:colOff>
      <xdr:row>68</xdr:row>
      <xdr:rowOff>154782</xdr:rowOff>
    </xdr:from>
    <xdr:ext cx="2000251" cy="1202531"/>
    <xdr:sp macro="" textlink="">
      <xdr:nvSpPr>
        <xdr:cNvPr id="6" name="pole tekstowe 5"/>
        <xdr:cNvSpPr txBox="1"/>
      </xdr:nvSpPr>
      <xdr:spPr>
        <a:xfrm>
          <a:off x="345282" y="18645188"/>
          <a:ext cx="2000251" cy="120253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Fom of courses: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lecture</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T- tutorial</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PC</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practical classes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-internships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laboratory classes</a:t>
          </a:r>
        </a:p>
      </xdr:txBody>
    </xdr:sp>
    <xdr:clientData/>
  </xdr:oneCellAnchor>
  <xdr:twoCellAnchor editAs="oneCell">
    <xdr:from>
      <xdr:col>24</xdr:col>
      <xdr:colOff>257175</xdr:colOff>
      <xdr:row>0</xdr:row>
      <xdr:rowOff>133350</xdr:rowOff>
    </xdr:from>
    <xdr:to>
      <xdr:col>26</xdr:col>
      <xdr:colOff>134867</xdr:colOff>
      <xdr:row>0</xdr:row>
      <xdr:rowOff>438150</xdr:rowOff>
    </xdr:to>
    <xdr:sp macro="" textlink="">
      <xdr:nvSpPr>
        <xdr:cNvPr id="12" name="Text Box 3"/>
        <xdr:cNvSpPr txBox="1">
          <a:spLocks noChangeArrowheads="1"/>
        </xdr:cNvSpPr>
      </xdr:nvSpPr>
      <xdr:spPr bwMode="auto">
        <a:xfrm>
          <a:off x="15887700" y="133350"/>
          <a:ext cx="877817" cy="304800"/>
        </a:xfrm>
        <a:prstGeom prst="rect">
          <a:avLst/>
        </a:prstGeom>
        <a:noFill/>
        <a:ln w="9525">
          <a:noFill/>
          <a:miter lim="800000"/>
          <a:headEnd/>
          <a:tailEnd/>
        </a:ln>
      </xdr:spPr>
    </xdr:sp>
    <xdr:clientData/>
  </xdr:twoCellAnchor>
  <xdr:oneCellAnchor>
    <xdr:from>
      <xdr:col>20</xdr:col>
      <xdr:colOff>369094</xdr:colOff>
      <xdr:row>0</xdr:row>
      <xdr:rowOff>583405</xdr:rowOff>
    </xdr:from>
    <xdr:ext cx="4476750" cy="1000125"/>
    <xdr:sp macro="" textlink="">
      <xdr:nvSpPr>
        <xdr:cNvPr id="13" name="pole tekstowe 12"/>
        <xdr:cNvSpPr txBox="1"/>
      </xdr:nvSpPr>
      <xdr:spPr>
        <a:xfrm>
          <a:off x="12573000" y="583405"/>
          <a:ext cx="4476750" cy="1000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solidFill>
                <a:schemeClr val="tx1"/>
              </a:solidFill>
              <a:effectLst/>
              <a:latin typeface="+mn-lt"/>
              <a:ea typeface="+mn-ea"/>
              <a:cs typeface="+mn-cs"/>
            </a:rPr>
            <a:t>Rozporządzenie Ministra Nauki i Szkolnictwa Wyższego z dnia 9 maja 2012 roku w sprawie standardów kształcenia dla kierunku studiów: lekarskiego, lekarsko-dentystycznego, farmacji, pielęgniarstwa  (Dz. U.2012 poz. 631)</a:t>
          </a:r>
          <a:r>
            <a:rPr lang="pl-PL" sz="1000" baseline="0">
              <a:solidFill>
                <a:schemeClr val="tx1"/>
              </a:solidFill>
              <a:effectLst/>
              <a:latin typeface="+mn-lt"/>
              <a:ea typeface="+mn-ea"/>
              <a:cs typeface="+mn-cs"/>
            </a:rPr>
            <a:t> oraz</a:t>
          </a:r>
          <a:endParaRPr lang="en-US" sz="700">
            <a:effectLst/>
          </a:endParaRPr>
        </a:p>
        <a:p>
          <a:r>
            <a:rPr lang="en-US" sz="1000">
              <a:solidFill>
                <a:schemeClr val="tx1"/>
              </a:solidFill>
              <a:effectLst/>
              <a:latin typeface="+mn-lt"/>
              <a:ea typeface="+mn-ea"/>
              <a:cs typeface="+mn-cs"/>
            </a:rPr>
            <a:t>Rozporządzenie Ministra Nauki i Szkolnictwa Wyższego z dnia 17 listopada 2016 r. </a:t>
          </a:r>
          <a:endParaRPr lang="en-US" sz="700">
            <a:effectLst/>
          </a:endParaRPr>
        </a:p>
        <a:p>
          <a:r>
            <a:rPr lang="en-US" sz="1000">
              <a:solidFill>
                <a:schemeClr val="tx1"/>
              </a:solidFill>
              <a:effectLst/>
              <a:latin typeface="+mn-lt"/>
              <a:ea typeface="+mn-ea"/>
              <a:cs typeface="+mn-cs"/>
            </a:rPr>
            <a:t>zmieniające rozporządzenie w sprawie standardów kształcenia dla kierunków studiów: lekarskiego,  lekarsko-dentystycznego, farmacji, pielęgniarstwa i położnictwa </a:t>
          </a:r>
          <a:endParaRPr lang="en-US" sz="700">
            <a:effectLst/>
          </a:endParaRPr>
        </a:p>
      </xdr:txBody>
    </xdr:sp>
    <xdr:clientData/>
  </xdr:oneCellAnchor>
  <xdr:twoCellAnchor>
    <xdr:from>
      <xdr:col>26</xdr:col>
      <xdr:colOff>333375</xdr:colOff>
      <xdr:row>0</xdr:row>
      <xdr:rowOff>47626</xdr:rowOff>
    </xdr:from>
    <xdr:to>
      <xdr:col>30</xdr:col>
      <xdr:colOff>631031</xdr:colOff>
      <xdr:row>0</xdr:row>
      <xdr:rowOff>523876</xdr:rowOff>
    </xdr:to>
    <xdr:sp macro="" textlink="">
      <xdr:nvSpPr>
        <xdr:cNvPr id="14" name="pole tekstowe 13"/>
        <xdr:cNvSpPr txBox="1"/>
      </xdr:nvSpPr>
      <xdr:spPr>
        <a:xfrm>
          <a:off x="17116425" y="47626"/>
          <a:ext cx="2278856"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l-PL" sz="1100">
              <a:solidFill>
                <a:schemeClr val="tx1"/>
              </a:solidFill>
              <a:effectLst/>
              <a:latin typeface="+mn-lt"/>
              <a:ea typeface="+mn-ea"/>
              <a:cs typeface="+mn-cs"/>
            </a:rPr>
            <a:t>Applicable for the academic year 2017/2018</a:t>
          </a:r>
          <a:endParaRPr lang="en-US" sz="9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257175</xdr:colOff>
      <xdr:row>0</xdr:row>
      <xdr:rowOff>133350</xdr:rowOff>
    </xdr:from>
    <xdr:to>
      <xdr:col>26</xdr:col>
      <xdr:colOff>315841</xdr:colOff>
      <xdr:row>1</xdr:row>
      <xdr:rowOff>64294</xdr:rowOff>
    </xdr:to>
    <xdr:sp macro="" textlink="">
      <xdr:nvSpPr>
        <xdr:cNvPr id="2" name="Text Box 3"/>
        <xdr:cNvSpPr txBox="1">
          <a:spLocks noChangeArrowheads="1"/>
        </xdr:cNvSpPr>
      </xdr:nvSpPr>
      <xdr:spPr bwMode="auto">
        <a:xfrm>
          <a:off x="43253025" y="133350"/>
          <a:ext cx="865910" cy="309562"/>
        </a:xfrm>
        <a:prstGeom prst="rect">
          <a:avLst/>
        </a:prstGeom>
        <a:noFill/>
        <a:ln w="9525">
          <a:noFill/>
          <a:miter lim="800000"/>
          <a:headEnd/>
          <a:tailEnd/>
        </a:ln>
      </xdr:spPr>
    </xdr:sp>
    <xdr:clientData/>
  </xdr:twoCellAnchor>
  <xdr:oneCellAnchor>
    <xdr:from>
      <xdr:col>1</xdr:col>
      <xdr:colOff>0</xdr:colOff>
      <xdr:row>55</xdr:row>
      <xdr:rowOff>0</xdr:rowOff>
    </xdr:from>
    <xdr:ext cx="2000251" cy="1202531"/>
    <xdr:sp macro="" textlink="">
      <xdr:nvSpPr>
        <xdr:cNvPr id="7" name="pole tekstowe 6"/>
        <xdr:cNvSpPr txBox="1"/>
      </xdr:nvSpPr>
      <xdr:spPr>
        <a:xfrm>
          <a:off x="464344" y="14978063"/>
          <a:ext cx="2000251" cy="120253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Fom of courses: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lecture</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T</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tutorial</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PC</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practical classes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-internships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laboratory classes</a:t>
          </a:r>
        </a:p>
      </xdr:txBody>
    </xdr:sp>
    <xdr:clientData/>
  </xdr:oneCellAnchor>
  <xdr:twoCellAnchor editAs="oneCell">
    <xdr:from>
      <xdr:col>24</xdr:col>
      <xdr:colOff>0</xdr:colOff>
      <xdr:row>0</xdr:row>
      <xdr:rowOff>133350</xdr:rowOff>
    </xdr:from>
    <xdr:to>
      <xdr:col>26</xdr:col>
      <xdr:colOff>56285</xdr:colOff>
      <xdr:row>0</xdr:row>
      <xdr:rowOff>695325</xdr:rowOff>
    </xdr:to>
    <xdr:sp macro="" textlink="">
      <xdr:nvSpPr>
        <xdr:cNvPr id="8" name="Text Box 3"/>
        <xdr:cNvSpPr txBox="1">
          <a:spLocks noChangeArrowheads="1"/>
        </xdr:cNvSpPr>
      </xdr:nvSpPr>
      <xdr:spPr bwMode="auto">
        <a:xfrm>
          <a:off x="14154150" y="133350"/>
          <a:ext cx="865910" cy="56673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26</xdr:col>
      <xdr:colOff>68191</xdr:colOff>
      <xdr:row>0</xdr:row>
      <xdr:rowOff>438150</xdr:rowOff>
    </xdr:to>
    <xdr:sp macro="" textlink="">
      <xdr:nvSpPr>
        <xdr:cNvPr id="9" name="Text Box 3"/>
        <xdr:cNvSpPr txBox="1">
          <a:spLocks noChangeArrowheads="1"/>
        </xdr:cNvSpPr>
      </xdr:nvSpPr>
      <xdr:spPr bwMode="auto">
        <a:xfrm>
          <a:off x="14154150" y="133350"/>
          <a:ext cx="877816"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26</xdr:col>
      <xdr:colOff>68192</xdr:colOff>
      <xdr:row>0</xdr:row>
      <xdr:rowOff>438150</xdr:rowOff>
    </xdr:to>
    <xdr:sp macro="" textlink="">
      <xdr:nvSpPr>
        <xdr:cNvPr id="10" name="Text Box 3"/>
        <xdr:cNvSpPr txBox="1">
          <a:spLocks noChangeArrowheads="1"/>
        </xdr:cNvSpPr>
      </xdr:nvSpPr>
      <xdr:spPr bwMode="auto">
        <a:xfrm>
          <a:off x="14154150" y="133350"/>
          <a:ext cx="877817" cy="304800"/>
        </a:xfrm>
        <a:prstGeom prst="rect">
          <a:avLst/>
        </a:prstGeom>
        <a:noFill/>
        <a:ln w="9525">
          <a:noFill/>
          <a:miter lim="800000"/>
          <a:headEnd/>
          <a:tailEnd/>
        </a:ln>
      </xdr:spPr>
    </xdr:sp>
    <xdr:clientData/>
  </xdr:twoCellAnchor>
  <xdr:oneCellAnchor>
    <xdr:from>
      <xdr:col>22</xdr:col>
      <xdr:colOff>107156</xdr:colOff>
      <xdr:row>1</xdr:row>
      <xdr:rowOff>47625</xdr:rowOff>
    </xdr:from>
    <xdr:ext cx="4500563" cy="1023937"/>
    <xdr:sp macro="" textlink="">
      <xdr:nvSpPr>
        <xdr:cNvPr id="11" name="pole tekstowe 10"/>
        <xdr:cNvSpPr txBox="1"/>
      </xdr:nvSpPr>
      <xdr:spPr>
        <a:xfrm>
          <a:off x="14358937" y="773906"/>
          <a:ext cx="4500563" cy="1023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mn-lt"/>
              <a:ea typeface="+mn-ea"/>
              <a:cs typeface="+mn-cs"/>
            </a:rPr>
            <a:t>Rozporządzenie Ministra Nauki i Szkolnictwa Wyższego z dnia 9 maja 2012 roku w sprawie standardów kształcenia dla kierunku studiów: lekarskiego, lekarsko-dentystycznego, farmacji, pielęgniarstwa  (Dz. U.2012 poz. 631)</a:t>
          </a:r>
          <a:r>
            <a:rPr kumimoji="0" lang="pl-PL" sz="800" b="0" i="0" u="none" strike="noStrike" kern="0" cap="none" spc="0" normalizeH="0" baseline="0" noProof="0">
              <a:ln>
                <a:noFill/>
              </a:ln>
              <a:solidFill>
                <a:prstClr val="black"/>
              </a:solidFill>
              <a:effectLst/>
              <a:uLnTx/>
              <a:uFillTx/>
              <a:latin typeface="+mn-lt"/>
              <a:ea typeface="+mn-ea"/>
              <a:cs typeface="+mn-cs"/>
            </a:rPr>
            <a:t> oraz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mn-lt"/>
              <a:ea typeface="+mn-ea"/>
              <a:cs typeface="+mn-cs"/>
            </a:rPr>
            <a:t>Rozporządzenie Ministra Nauki i Szkolnictwa Wyższego z dnia 17 listopada 2016 r.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mn-lt"/>
              <a:ea typeface="+mn-ea"/>
              <a:cs typeface="+mn-cs"/>
            </a:rPr>
            <a:t>zmieniające rozporządzenie w sprawie standardów kształcenia dla kierunków studiów: lekarskiego,  lekarsko-dentystycznego, farmacji, pielęgniarstwa i położnictwa </a:t>
          </a:r>
        </a:p>
        <a:p>
          <a:pPr algn="ctr"/>
          <a:endParaRPr lang="en-US" sz="1050"/>
        </a:p>
      </xdr:txBody>
    </xdr:sp>
    <xdr:clientData/>
  </xdr:oneCellAnchor>
  <xdr:twoCellAnchor>
    <xdr:from>
      <xdr:col>24</xdr:col>
      <xdr:colOff>504825</xdr:colOff>
      <xdr:row>0</xdr:row>
      <xdr:rowOff>0</xdr:rowOff>
    </xdr:from>
    <xdr:to>
      <xdr:col>30</xdr:col>
      <xdr:colOff>381000</xdr:colOff>
      <xdr:row>1</xdr:row>
      <xdr:rowOff>0</xdr:rowOff>
    </xdr:to>
    <xdr:sp macro="" textlink="">
      <xdr:nvSpPr>
        <xdr:cNvPr id="12" name="pole tekstowe 11"/>
        <xdr:cNvSpPr txBox="1"/>
      </xdr:nvSpPr>
      <xdr:spPr>
        <a:xfrm>
          <a:off x="16440150" y="0"/>
          <a:ext cx="3048000"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Applicable for the academic year 2017/2018</a:t>
          </a:r>
          <a:endParaRPr kumimoji="0" lang="en-US"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257175</xdr:colOff>
      <xdr:row>0</xdr:row>
      <xdr:rowOff>133350</xdr:rowOff>
    </xdr:from>
    <xdr:to>
      <xdr:col>25</xdr:col>
      <xdr:colOff>382517</xdr:colOff>
      <xdr:row>1</xdr:row>
      <xdr:rowOff>242887</xdr:rowOff>
    </xdr:to>
    <xdr:sp macro="" textlink="">
      <xdr:nvSpPr>
        <xdr:cNvPr id="2" name="Text Box 3"/>
        <xdr:cNvSpPr txBox="1">
          <a:spLocks noChangeArrowheads="1"/>
        </xdr:cNvSpPr>
      </xdr:nvSpPr>
      <xdr:spPr bwMode="auto">
        <a:xfrm>
          <a:off x="43253025" y="133350"/>
          <a:ext cx="865910" cy="309562"/>
        </a:xfrm>
        <a:prstGeom prst="rect">
          <a:avLst/>
        </a:prstGeom>
        <a:noFill/>
        <a:ln w="9525">
          <a:noFill/>
          <a:miter lim="800000"/>
          <a:headEnd/>
          <a:tailEnd/>
        </a:ln>
      </xdr:spPr>
    </xdr:sp>
    <xdr:clientData/>
  </xdr:twoCellAnchor>
  <xdr:twoCellAnchor editAs="oneCell">
    <xdr:from>
      <xdr:col>25</xdr:col>
      <xdr:colOff>257175</xdr:colOff>
      <xdr:row>0</xdr:row>
      <xdr:rowOff>133350</xdr:rowOff>
    </xdr:from>
    <xdr:to>
      <xdr:col>27</xdr:col>
      <xdr:colOff>30091</xdr:colOff>
      <xdr:row>0</xdr:row>
      <xdr:rowOff>438150</xdr:rowOff>
    </xdr:to>
    <xdr:sp macro="" textlink="">
      <xdr:nvSpPr>
        <xdr:cNvPr id="4" name="Text Box 3"/>
        <xdr:cNvSpPr txBox="1">
          <a:spLocks noChangeArrowheads="1"/>
        </xdr:cNvSpPr>
      </xdr:nvSpPr>
      <xdr:spPr bwMode="auto">
        <a:xfrm>
          <a:off x="15411450" y="133350"/>
          <a:ext cx="877816" cy="304800"/>
        </a:xfrm>
        <a:prstGeom prst="rect">
          <a:avLst/>
        </a:prstGeom>
        <a:noFill/>
        <a:ln w="9525">
          <a:noFill/>
          <a:miter lim="800000"/>
          <a:headEnd/>
          <a:tailEnd/>
        </a:ln>
      </xdr:spPr>
    </xdr:sp>
    <xdr:clientData/>
  </xdr:twoCellAnchor>
  <xdr:oneCellAnchor>
    <xdr:from>
      <xdr:col>1</xdr:col>
      <xdr:colOff>0</xdr:colOff>
      <xdr:row>51</xdr:row>
      <xdr:rowOff>166687</xdr:rowOff>
    </xdr:from>
    <xdr:ext cx="2000251" cy="1202531"/>
    <xdr:sp macro="" textlink="">
      <xdr:nvSpPr>
        <xdr:cNvPr id="7" name="pole tekstowe 6"/>
        <xdr:cNvSpPr txBox="1"/>
      </xdr:nvSpPr>
      <xdr:spPr>
        <a:xfrm>
          <a:off x="416719" y="17668875"/>
          <a:ext cx="2000251" cy="1202531"/>
        </a:xfrm>
        <a:prstGeom prst="rect">
          <a:avLst/>
        </a:prstGeom>
        <a:noFill/>
        <a:ln>
          <a:noFill/>
        </a:ln>
        <a:effectLst/>
      </xdr:spPr>
      <xdr:txBody>
        <a:bodyPr vertOverflow="clip" horzOverflow="clip" wrap="square" rtlCol="0" anchor="t">
          <a:noAutofit/>
        </a:bodyPr>
        <a:lstStyle/>
        <a:p>
          <a:pPr eaLnBrk="1" fontAlgn="auto" latinLnBrk="0" hangingPunct="1"/>
          <a:r>
            <a:rPr lang="pl-PL" sz="1100" b="1" i="0" baseline="0">
              <a:effectLst/>
              <a:latin typeface="+mn-lt"/>
              <a:ea typeface="+mn-ea"/>
              <a:cs typeface="+mn-cs"/>
            </a:rPr>
            <a:t>Fom of courses: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lecture</a:t>
          </a:r>
          <a:endParaRPr lang="en-US" sz="1200">
            <a:effectLst/>
          </a:endParaRPr>
        </a:p>
        <a:p>
          <a:pPr eaLnBrk="1" fontAlgn="auto" latinLnBrk="0" hangingPunct="1"/>
          <a:r>
            <a:rPr lang="pl-PL" sz="1100" b="1" i="0" baseline="0">
              <a:effectLst/>
              <a:latin typeface="+mn-lt"/>
              <a:ea typeface="+mn-ea"/>
              <a:cs typeface="+mn-cs"/>
            </a:rPr>
            <a:t>T</a:t>
          </a:r>
          <a:r>
            <a:rPr lang="pl-PL" sz="1100" b="0" i="0" baseline="0">
              <a:effectLst/>
              <a:latin typeface="+mn-lt"/>
              <a:ea typeface="+mn-ea"/>
              <a:cs typeface="+mn-cs"/>
            </a:rPr>
            <a:t>- tutorial</a:t>
          </a:r>
          <a:endParaRPr lang="en-US" sz="1200">
            <a:effectLst/>
          </a:endParaRPr>
        </a:p>
        <a:p>
          <a:pPr eaLnBrk="1" fontAlgn="auto" latinLnBrk="0" hangingPunct="1"/>
          <a:r>
            <a:rPr lang="pl-PL" sz="1100" b="1" i="0" baseline="0">
              <a:effectLst/>
              <a:latin typeface="+mn-lt"/>
              <a:ea typeface="+mn-ea"/>
              <a:cs typeface="+mn-cs"/>
            </a:rPr>
            <a:t>PC</a:t>
          </a:r>
          <a:r>
            <a:rPr lang="pl-PL" sz="1100" b="0" i="0" baseline="0">
              <a:effectLst/>
              <a:latin typeface="+mn-lt"/>
              <a:ea typeface="+mn-ea"/>
              <a:cs typeface="+mn-cs"/>
            </a:rPr>
            <a:t>- practical classes</a:t>
          </a:r>
          <a:endParaRPr lang="en-US" sz="1200">
            <a:effectLst/>
          </a:endParaRPr>
        </a:p>
        <a:p>
          <a:pPr eaLnBrk="1" fontAlgn="auto" latinLnBrk="0" hangingPunct="1"/>
          <a:r>
            <a:rPr lang="pl-PL" sz="1100" b="1" i="0" baseline="0">
              <a:effectLst/>
              <a:latin typeface="+mn-lt"/>
              <a:ea typeface="+mn-ea"/>
              <a:cs typeface="+mn-cs"/>
            </a:rPr>
            <a:t>P</a:t>
          </a:r>
          <a:r>
            <a:rPr lang="pl-PL" sz="1100" b="0" i="0" baseline="0">
              <a:effectLst/>
              <a:latin typeface="+mn-lt"/>
              <a:ea typeface="+mn-ea"/>
              <a:cs typeface="+mn-cs"/>
            </a:rPr>
            <a:t>-internships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laboratory classes</a:t>
          </a:r>
          <a:endParaRPr lang="en-US" sz="1200">
            <a:effectLst/>
          </a:endParaRPr>
        </a:p>
      </xdr:txBody>
    </xdr:sp>
    <xdr:clientData/>
  </xdr:oneCellAnchor>
  <xdr:twoCellAnchor editAs="oneCell">
    <xdr:from>
      <xdr:col>24</xdr:col>
      <xdr:colOff>0</xdr:colOff>
      <xdr:row>0</xdr:row>
      <xdr:rowOff>133350</xdr:rowOff>
    </xdr:from>
    <xdr:to>
      <xdr:col>25</xdr:col>
      <xdr:colOff>130104</xdr:colOff>
      <xdr:row>1</xdr:row>
      <xdr:rowOff>252412</xdr:rowOff>
    </xdr:to>
    <xdr:sp macro="" textlink="">
      <xdr:nvSpPr>
        <xdr:cNvPr id="8" name="Text Box 3"/>
        <xdr:cNvSpPr txBox="1">
          <a:spLocks noChangeArrowheads="1"/>
        </xdr:cNvSpPr>
      </xdr:nvSpPr>
      <xdr:spPr bwMode="auto">
        <a:xfrm>
          <a:off x="15078075" y="133350"/>
          <a:ext cx="865910" cy="66198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130104</xdr:colOff>
      <xdr:row>1</xdr:row>
      <xdr:rowOff>157162</xdr:rowOff>
    </xdr:to>
    <xdr:sp macro="" textlink="">
      <xdr:nvSpPr>
        <xdr:cNvPr id="9" name="Text Box 3"/>
        <xdr:cNvSpPr txBox="1">
          <a:spLocks noChangeArrowheads="1"/>
        </xdr:cNvSpPr>
      </xdr:nvSpPr>
      <xdr:spPr bwMode="auto">
        <a:xfrm>
          <a:off x="14820900" y="133350"/>
          <a:ext cx="868291" cy="56673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142010</xdr:colOff>
      <xdr:row>0</xdr:row>
      <xdr:rowOff>438150</xdr:rowOff>
    </xdr:to>
    <xdr:sp macro="" textlink="">
      <xdr:nvSpPr>
        <xdr:cNvPr id="10" name="Text Box 3"/>
        <xdr:cNvSpPr txBox="1">
          <a:spLocks noChangeArrowheads="1"/>
        </xdr:cNvSpPr>
      </xdr:nvSpPr>
      <xdr:spPr bwMode="auto">
        <a:xfrm>
          <a:off x="14820900" y="133350"/>
          <a:ext cx="880197"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142011</xdr:colOff>
      <xdr:row>0</xdr:row>
      <xdr:rowOff>438150</xdr:rowOff>
    </xdr:to>
    <xdr:sp macro="" textlink="">
      <xdr:nvSpPr>
        <xdr:cNvPr id="11" name="Text Box 3"/>
        <xdr:cNvSpPr txBox="1">
          <a:spLocks noChangeArrowheads="1"/>
        </xdr:cNvSpPr>
      </xdr:nvSpPr>
      <xdr:spPr bwMode="auto">
        <a:xfrm>
          <a:off x="14820900" y="133350"/>
          <a:ext cx="880198" cy="304800"/>
        </a:xfrm>
        <a:prstGeom prst="rect">
          <a:avLst/>
        </a:prstGeom>
        <a:noFill/>
        <a:ln w="9525">
          <a:noFill/>
          <a:miter lim="800000"/>
          <a:headEnd/>
          <a:tailEnd/>
        </a:ln>
      </xdr:spPr>
    </xdr:sp>
    <xdr:clientData/>
  </xdr:twoCellAnchor>
  <xdr:oneCellAnchor>
    <xdr:from>
      <xdr:col>22</xdr:col>
      <xdr:colOff>238126</xdr:colOff>
      <xdr:row>1</xdr:row>
      <xdr:rowOff>381000</xdr:rowOff>
    </xdr:from>
    <xdr:ext cx="4381500" cy="928687"/>
    <xdr:sp macro="" textlink="">
      <xdr:nvSpPr>
        <xdr:cNvPr id="12" name="pole tekstowe 11"/>
        <xdr:cNvSpPr txBox="1"/>
      </xdr:nvSpPr>
      <xdr:spPr>
        <a:xfrm>
          <a:off x="14144626" y="928688"/>
          <a:ext cx="4381500" cy="9286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prstClr val="black"/>
              </a:solidFill>
              <a:effectLst/>
              <a:uLnTx/>
              <a:uFillTx/>
              <a:latin typeface="+mn-lt"/>
              <a:ea typeface="+mn-ea"/>
              <a:cs typeface="+mn-cs"/>
            </a:rPr>
            <a:t>Rozporządzenie Ministra Nauki i Szkolnictwa Wyższego z dnia 9 maja 2012 roku w sprawie standardów kształcenia dla kierunku studiów: lekarskiego, lekarsko-dentystycznego, farmacji, pielęgniarstwa  (Dz. U.2012 poz. 631)</a:t>
          </a:r>
          <a:r>
            <a:rPr kumimoji="0" lang="pl-PL" sz="900" b="0" i="0" u="none" strike="noStrike" kern="0" cap="none" spc="0" normalizeH="0" baseline="0" noProof="0">
              <a:ln>
                <a:noFill/>
              </a:ln>
              <a:solidFill>
                <a:prstClr val="black"/>
              </a:solidFill>
              <a:effectLst/>
              <a:uLnTx/>
              <a:uFillTx/>
              <a:latin typeface="+mn-lt"/>
              <a:ea typeface="+mn-ea"/>
              <a:cs typeface="+mn-cs"/>
            </a:rPr>
            <a:t> oraz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prstClr val="black"/>
              </a:solidFill>
              <a:effectLst/>
              <a:uLnTx/>
              <a:uFillTx/>
              <a:latin typeface="+mn-lt"/>
              <a:ea typeface="+mn-ea"/>
              <a:cs typeface="+mn-cs"/>
            </a:rPr>
            <a:t>Rozporządzenie Ministra Nauki i Szkolnictwa Wyższego z dnia 17 listopada 2016 r.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prstClr val="black"/>
              </a:solidFill>
              <a:effectLst/>
              <a:uLnTx/>
              <a:uFillTx/>
              <a:latin typeface="+mn-lt"/>
              <a:ea typeface="+mn-ea"/>
              <a:cs typeface="+mn-cs"/>
            </a:rPr>
            <a:t>zmieniające rozporządzenie w sprawie standardów kształcenia dla kierunków studiów: lekarskiego,  lekarsko-dentystycznego, farmacji, pielęgniarstwa i położnictwa </a:t>
          </a:r>
        </a:p>
        <a:p>
          <a:pPr algn="ctr"/>
          <a:endParaRPr lang="en-US" sz="1050"/>
        </a:p>
      </xdr:txBody>
    </xdr:sp>
    <xdr:clientData/>
  </xdr:oneCellAnchor>
  <xdr:twoCellAnchor>
    <xdr:from>
      <xdr:col>24</xdr:col>
      <xdr:colOff>207169</xdr:colOff>
      <xdr:row>1</xdr:row>
      <xdr:rowOff>-1</xdr:rowOff>
    </xdr:from>
    <xdr:to>
      <xdr:col>30</xdr:col>
      <xdr:colOff>0</xdr:colOff>
      <xdr:row>2</xdr:row>
      <xdr:rowOff>0</xdr:rowOff>
    </xdr:to>
    <xdr:sp macro="" textlink="">
      <xdr:nvSpPr>
        <xdr:cNvPr id="13" name="pole tekstowe 12"/>
        <xdr:cNvSpPr txBox="1"/>
      </xdr:nvSpPr>
      <xdr:spPr>
        <a:xfrm>
          <a:off x="15971044" y="547687"/>
          <a:ext cx="3436144" cy="547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pl-PL" sz="1100" b="0" i="0" baseline="0">
              <a:solidFill>
                <a:schemeClr val="tx1"/>
              </a:solidFill>
              <a:effectLst/>
              <a:latin typeface="+mn-lt"/>
              <a:ea typeface="+mn-ea"/>
              <a:cs typeface="+mn-cs"/>
            </a:rPr>
            <a:t>Applicable for the academic year 2017/2018</a:t>
          </a:r>
          <a:endParaRPr lang="en-US" sz="9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25</xdr:col>
      <xdr:colOff>257175</xdr:colOff>
      <xdr:row>0</xdr:row>
      <xdr:rowOff>133350</xdr:rowOff>
    </xdr:from>
    <xdr:to>
      <xdr:col>27</xdr:col>
      <xdr:colOff>192016</xdr:colOff>
      <xdr:row>1</xdr:row>
      <xdr:rowOff>128587</xdr:rowOff>
    </xdr:to>
    <xdr:sp macro="" textlink="">
      <xdr:nvSpPr>
        <xdr:cNvPr id="4" name="Text Box 3"/>
        <xdr:cNvSpPr txBox="1">
          <a:spLocks noChangeArrowheads="1"/>
        </xdr:cNvSpPr>
      </xdr:nvSpPr>
      <xdr:spPr bwMode="auto">
        <a:xfrm>
          <a:off x="15411450" y="133350"/>
          <a:ext cx="877816" cy="304800"/>
        </a:xfrm>
        <a:prstGeom prst="rect">
          <a:avLst/>
        </a:prstGeom>
        <a:noFill/>
        <a:ln w="9525">
          <a:noFill/>
          <a:miter lim="800000"/>
          <a:headEnd/>
          <a:tailEnd/>
        </a:ln>
      </xdr:spPr>
    </xdr:sp>
    <xdr:clientData/>
  </xdr:twoCellAnchor>
  <xdr:oneCellAnchor>
    <xdr:from>
      <xdr:col>1</xdr:col>
      <xdr:colOff>0</xdr:colOff>
      <xdr:row>73</xdr:row>
      <xdr:rowOff>0</xdr:rowOff>
    </xdr:from>
    <xdr:ext cx="2000251" cy="1202531"/>
    <xdr:sp macro="" textlink="">
      <xdr:nvSpPr>
        <xdr:cNvPr id="7" name="pole tekstowe 6"/>
        <xdr:cNvSpPr txBox="1"/>
      </xdr:nvSpPr>
      <xdr:spPr>
        <a:xfrm>
          <a:off x="369094" y="24145875"/>
          <a:ext cx="2000251" cy="1202531"/>
        </a:xfrm>
        <a:prstGeom prst="rect">
          <a:avLst/>
        </a:prstGeom>
        <a:noFill/>
        <a:ln>
          <a:noFill/>
        </a:ln>
        <a:effectLst/>
      </xdr:spPr>
      <xdr:txBody>
        <a:bodyPr vertOverflow="clip" horzOverflow="clip" wrap="square" rtlCol="0" anchor="t">
          <a:noAutofit/>
        </a:bodyPr>
        <a:lstStyle/>
        <a:p>
          <a:pPr eaLnBrk="1" fontAlgn="auto" latinLnBrk="0" hangingPunct="1"/>
          <a:r>
            <a:rPr lang="pl-PL" sz="1100" b="1" i="0" baseline="0">
              <a:effectLst/>
              <a:latin typeface="+mn-lt"/>
              <a:ea typeface="+mn-ea"/>
              <a:cs typeface="+mn-cs"/>
            </a:rPr>
            <a:t>Fom of courses: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lecture</a:t>
          </a:r>
          <a:endParaRPr lang="en-US" sz="1200">
            <a:effectLst/>
          </a:endParaRPr>
        </a:p>
        <a:p>
          <a:pPr eaLnBrk="1" fontAlgn="auto" latinLnBrk="0" hangingPunct="1"/>
          <a:r>
            <a:rPr lang="pl-PL" sz="1100" b="1" i="0" baseline="0">
              <a:effectLst/>
              <a:latin typeface="+mn-lt"/>
              <a:ea typeface="+mn-ea"/>
              <a:cs typeface="+mn-cs"/>
            </a:rPr>
            <a:t>T</a:t>
          </a:r>
          <a:r>
            <a:rPr lang="pl-PL" sz="1100" b="0" i="0" baseline="0">
              <a:effectLst/>
              <a:latin typeface="+mn-lt"/>
              <a:ea typeface="+mn-ea"/>
              <a:cs typeface="+mn-cs"/>
            </a:rPr>
            <a:t>- tutorial</a:t>
          </a:r>
          <a:endParaRPr lang="en-US" sz="1200">
            <a:effectLst/>
          </a:endParaRPr>
        </a:p>
        <a:p>
          <a:pPr eaLnBrk="1" fontAlgn="auto" latinLnBrk="0" hangingPunct="1"/>
          <a:r>
            <a:rPr lang="pl-PL" sz="1100" b="1" i="0" baseline="0">
              <a:effectLst/>
              <a:latin typeface="+mn-lt"/>
              <a:ea typeface="+mn-ea"/>
              <a:cs typeface="+mn-cs"/>
            </a:rPr>
            <a:t>PC</a:t>
          </a:r>
          <a:r>
            <a:rPr lang="pl-PL" sz="1100" b="0" i="0" baseline="0">
              <a:effectLst/>
              <a:latin typeface="+mn-lt"/>
              <a:ea typeface="+mn-ea"/>
              <a:cs typeface="+mn-cs"/>
            </a:rPr>
            <a:t>- practical classes</a:t>
          </a:r>
          <a:endParaRPr lang="en-US" sz="1200">
            <a:effectLst/>
          </a:endParaRPr>
        </a:p>
        <a:p>
          <a:pPr eaLnBrk="1" fontAlgn="auto" latinLnBrk="0" hangingPunct="1"/>
          <a:r>
            <a:rPr lang="pl-PL" sz="1100" b="1" i="0" baseline="0">
              <a:effectLst/>
              <a:latin typeface="+mn-lt"/>
              <a:ea typeface="+mn-ea"/>
              <a:cs typeface="+mn-cs"/>
            </a:rPr>
            <a:t>P</a:t>
          </a:r>
          <a:r>
            <a:rPr lang="pl-PL" sz="1100" b="0" i="0" baseline="0">
              <a:effectLst/>
              <a:latin typeface="+mn-lt"/>
              <a:ea typeface="+mn-ea"/>
              <a:cs typeface="+mn-cs"/>
            </a:rPr>
            <a:t>-internships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laboratory classes</a:t>
          </a:r>
          <a:endParaRPr lang="en-US" sz="1200">
            <a:effectLst/>
          </a:endParaRPr>
        </a:p>
      </xdr:txBody>
    </xdr:sp>
    <xdr:clientData/>
  </xdr:oneCellAnchor>
  <xdr:twoCellAnchor editAs="oneCell">
    <xdr:from>
      <xdr:col>24</xdr:col>
      <xdr:colOff>0</xdr:colOff>
      <xdr:row>0</xdr:row>
      <xdr:rowOff>133350</xdr:rowOff>
    </xdr:from>
    <xdr:to>
      <xdr:col>25</xdr:col>
      <xdr:colOff>132486</xdr:colOff>
      <xdr:row>1</xdr:row>
      <xdr:rowOff>485774</xdr:rowOff>
    </xdr:to>
    <xdr:sp macro="" textlink="">
      <xdr:nvSpPr>
        <xdr:cNvPr id="8" name="Text Box 3"/>
        <xdr:cNvSpPr txBox="1">
          <a:spLocks noChangeArrowheads="1"/>
        </xdr:cNvSpPr>
      </xdr:nvSpPr>
      <xdr:spPr bwMode="auto">
        <a:xfrm>
          <a:off x="14925675" y="133350"/>
          <a:ext cx="858767" cy="652462"/>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25</xdr:col>
      <xdr:colOff>392041</xdr:colOff>
      <xdr:row>1</xdr:row>
      <xdr:rowOff>133350</xdr:rowOff>
    </xdr:to>
    <xdr:sp macro="" textlink="">
      <xdr:nvSpPr>
        <xdr:cNvPr id="9" name="Text Box 3"/>
        <xdr:cNvSpPr txBox="1">
          <a:spLocks noChangeArrowheads="1"/>
        </xdr:cNvSpPr>
      </xdr:nvSpPr>
      <xdr:spPr bwMode="auto">
        <a:xfrm>
          <a:off x="15659100" y="133350"/>
          <a:ext cx="858766"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137248</xdr:colOff>
      <xdr:row>1</xdr:row>
      <xdr:rowOff>495299</xdr:rowOff>
    </xdr:to>
    <xdr:sp macro="" textlink="">
      <xdr:nvSpPr>
        <xdr:cNvPr id="10" name="Text Box 3"/>
        <xdr:cNvSpPr txBox="1">
          <a:spLocks noChangeArrowheads="1"/>
        </xdr:cNvSpPr>
      </xdr:nvSpPr>
      <xdr:spPr bwMode="auto">
        <a:xfrm>
          <a:off x="14668500" y="133350"/>
          <a:ext cx="863529" cy="66198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137248</xdr:colOff>
      <xdr:row>1</xdr:row>
      <xdr:rowOff>400049</xdr:rowOff>
    </xdr:to>
    <xdr:sp macro="" textlink="">
      <xdr:nvSpPr>
        <xdr:cNvPr id="11" name="Text Box 3"/>
        <xdr:cNvSpPr txBox="1">
          <a:spLocks noChangeArrowheads="1"/>
        </xdr:cNvSpPr>
      </xdr:nvSpPr>
      <xdr:spPr bwMode="auto">
        <a:xfrm>
          <a:off x="14668500" y="133350"/>
          <a:ext cx="863529" cy="56673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149154</xdr:colOff>
      <xdr:row>1</xdr:row>
      <xdr:rowOff>133350</xdr:rowOff>
    </xdr:to>
    <xdr:sp macro="" textlink="">
      <xdr:nvSpPr>
        <xdr:cNvPr id="12" name="Text Box 3"/>
        <xdr:cNvSpPr txBox="1">
          <a:spLocks noChangeArrowheads="1"/>
        </xdr:cNvSpPr>
      </xdr:nvSpPr>
      <xdr:spPr bwMode="auto">
        <a:xfrm>
          <a:off x="14668500" y="133350"/>
          <a:ext cx="875435"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149155</xdr:colOff>
      <xdr:row>1</xdr:row>
      <xdr:rowOff>133350</xdr:rowOff>
    </xdr:to>
    <xdr:sp macro="" textlink="">
      <xdr:nvSpPr>
        <xdr:cNvPr id="13" name="Text Box 3"/>
        <xdr:cNvSpPr txBox="1">
          <a:spLocks noChangeArrowheads="1"/>
        </xdr:cNvSpPr>
      </xdr:nvSpPr>
      <xdr:spPr bwMode="auto">
        <a:xfrm>
          <a:off x="14668500" y="133350"/>
          <a:ext cx="875436" cy="304800"/>
        </a:xfrm>
        <a:prstGeom prst="rect">
          <a:avLst/>
        </a:prstGeom>
        <a:noFill/>
        <a:ln w="9525">
          <a:noFill/>
          <a:miter lim="800000"/>
          <a:headEnd/>
          <a:tailEnd/>
        </a:ln>
      </xdr:spPr>
    </xdr:sp>
    <xdr:clientData/>
  </xdr:twoCellAnchor>
  <xdr:oneCellAnchor>
    <xdr:from>
      <xdr:col>15</xdr:col>
      <xdr:colOff>0</xdr:colOff>
      <xdr:row>1</xdr:row>
      <xdr:rowOff>357187</xdr:rowOff>
    </xdr:from>
    <xdr:ext cx="4429125" cy="916781"/>
    <xdr:sp macro="" textlink="">
      <xdr:nvSpPr>
        <xdr:cNvPr id="14" name="pole tekstowe 13"/>
        <xdr:cNvSpPr txBox="1"/>
      </xdr:nvSpPr>
      <xdr:spPr>
        <a:xfrm rot="394798">
          <a:off x="11834813" y="666750"/>
          <a:ext cx="4429125" cy="9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lang="en-US" sz="1050"/>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24</xdr:col>
      <xdr:colOff>257175</xdr:colOff>
      <xdr:row>0</xdr:row>
      <xdr:rowOff>133350</xdr:rowOff>
    </xdr:from>
    <xdr:to>
      <xdr:col>30</xdr:col>
      <xdr:colOff>125342</xdr:colOff>
      <xdr:row>1</xdr:row>
      <xdr:rowOff>517790</xdr:rowOff>
    </xdr:to>
    <xdr:sp macro="" textlink="">
      <xdr:nvSpPr>
        <xdr:cNvPr id="23" name="Text Box 3"/>
        <xdr:cNvSpPr txBox="1">
          <a:spLocks noChangeArrowheads="1"/>
        </xdr:cNvSpPr>
      </xdr:nvSpPr>
      <xdr:spPr bwMode="auto">
        <a:xfrm>
          <a:off x="12106275" y="133350"/>
          <a:ext cx="877817" cy="639233"/>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30</xdr:col>
      <xdr:colOff>125343</xdr:colOff>
      <xdr:row>1</xdr:row>
      <xdr:rowOff>517790</xdr:rowOff>
    </xdr:to>
    <xdr:sp macro="" textlink="">
      <xdr:nvSpPr>
        <xdr:cNvPr id="24" name="Text Box 3"/>
        <xdr:cNvSpPr txBox="1">
          <a:spLocks noChangeArrowheads="1"/>
        </xdr:cNvSpPr>
      </xdr:nvSpPr>
      <xdr:spPr bwMode="auto">
        <a:xfrm>
          <a:off x="12106275" y="133350"/>
          <a:ext cx="877818" cy="639233"/>
        </a:xfrm>
        <a:prstGeom prst="rect">
          <a:avLst/>
        </a:prstGeom>
        <a:noFill/>
        <a:ln w="9525">
          <a:noFill/>
          <a:miter lim="800000"/>
          <a:headEnd/>
          <a:tailEnd/>
        </a:ln>
      </xdr:spPr>
    </xdr:sp>
    <xdr:clientData/>
  </xdr:twoCellAnchor>
  <xdr:twoCellAnchor>
    <xdr:from>
      <xdr:col>26</xdr:col>
      <xdr:colOff>333375</xdr:colOff>
      <xdr:row>0</xdr:row>
      <xdr:rowOff>47625</xdr:rowOff>
    </xdr:from>
    <xdr:to>
      <xdr:col>31</xdr:col>
      <xdr:colOff>5556</xdr:colOff>
      <xdr:row>1</xdr:row>
      <xdr:rowOff>243416</xdr:rowOff>
    </xdr:to>
    <xdr:sp macro="" textlink="">
      <xdr:nvSpPr>
        <xdr:cNvPr id="25" name="pole tekstowe 24"/>
        <xdr:cNvSpPr txBox="1"/>
      </xdr:nvSpPr>
      <xdr:spPr>
        <a:xfrm>
          <a:off x="13173075" y="47625"/>
          <a:ext cx="2262981" cy="519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endParaRPr lang="en-US" sz="900">
            <a:solidFill>
              <a:schemeClr val="tx1"/>
            </a:solidFill>
            <a:latin typeface="+mn-lt"/>
            <a:ea typeface="+mn-ea"/>
            <a:cs typeface="+mn-cs"/>
          </a:endParaRPr>
        </a:p>
      </xdr:txBody>
    </xdr:sp>
    <xdr:clientData/>
  </xdr:twoCellAnchor>
  <xdr:twoCellAnchor editAs="oneCell">
    <xdr:from>
      <xdr:col>24</xdr:col>
      <xdr:colOff>257175</xdr:colOff>
      <xdr:row>0</xdr:row>
      <xdr:rowOff>133350</xdr:rowOff>
    </xdr:from>
    <xdr:to>
      <xdr:col>30</xdr:col>
      <xdr:colOff>113436</xdr:colOff>
      <xdr:row>2</xdr:row>
      <xdr:rowOff>470957</xdr:rowOff>
    </xdr:to>
    <xdr:sp macro="" textlink="">
      <xdr:nvSpPr>
        <xdr:cNvPr id="31" name="Text Box 3"/>
        <xdr:cNvSpPr txBox="1">
          <a:spLocks noChangeArrowheads="1"/>
        </xdr:cNvSpPr>
      </xdr:nvSpPr>
      <xdr:spPr bwMode="auto">
        <a:xfrm>
          <a:off x="12106275" y="133350"/>
          <a:ext cx="865911" cy="1009120"/>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30</xdr:col>
      <xdr:colOff>125342</xdr:colOff>
      <xdr:row>1</xdr:row>
      <xdr:rowOff>679715</xdr:rowOff>
    </xdr:to>
    <xdr:sp macro="" textlink="">
      <xdr:nvSpPr>
        <xdr:cNvPr id="32" name="Text Box 3"/>
        <xdr:cNvSpPr txBox="1">
          <a:spLocks noChangeArrowheads="1"/>
        </xdr:cNvSpPr>
      </xdr:nvSpPr>
      <xdr:spPr bwMode="auto">
        <a:xfrm>
          <a:off x="12106275" y="133350"/>
          <a:ext cx="877817" cy="639233"/>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30</xdr:col>
      <xdr:colOff>125343</xdr:colOff>
      <xdr:row>1</xdr:row>
      <xdr:rowOff>679715</xdr:rowOff>
    </xdr:to>
    <xdr:sp macro="" textlink="">
      <xdr:nvSpPr>
        <xdr:cNvPr id="33" name="Text Box 3"/>
        <xdr:cNvSpPr txBox="1">
          <a:spLocks noChangeArrowheads="1"/>
        </xdr:cNvSpPr>
      </xdr:nvSpPr>
      <xdr:spPr bwMode="auto">
        <a:xfrm>
          <a:off x="12106275" y="133350"/>
          <a:ext cx="877818" cy="639233"/>
        </a:xfrm>
        <a:prstGeom prst="rect">
          <a:avLst/>
        </a:prstGeom>
        <a:noFill/>
        <a:ln w="9525">
          <a:noFill/>
          <a:miter lim="800000"/>
          <a:headEnd/>
          <a:tailEnd/>
        </a:ln>
      </xdr:spPr>
    </xdr:sp>
    <xdr:clientData/>
  </xdr:twoCellAnchor>
  <xdr:oneCellAnchor>
    <xdr:from>
      <xdr:col>22</xdr:col>
      <xdr:colOff>10582</xdr:colOff>
      <xdr:row>1</xdr:row>
      <xdr:rowOff>301624</xdr:rowOff>
    </xdr:from>
    <xdr:ext cx="4167187" cy="1035845"/>
    <xdr:sp macro="" textlink="">
      <xdr:nvSpPr>
        <xdr:cNvPr id="34" name="pole tekstowe 33"/>
        <xdr:cNvSpPr txBox="1"/>
      </xdr:nvSpPr>
      <xdr:spPr>
        <a:xfrm>
          <a:off x="11135782" y="625474"/>
          <a:ext cx="4167187" cy="1035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900"/>
            <a:t>Rozporządzenie Ministra Nauki i Szkolnictwa Wyższego z dnia 9 maja 2012 roku w sprawie standardów kształcenia dla kierunku studiów: lekarskiego, lekarsko-dentystycznego, farmacji, pielęgniarstwa  (Dz. U.2012 poz. 631)</a:t>
          </a:r>
          <a:r>
            <a:rPr lang="pl-PL" sz="900" baseline="0"/>
            <a:t> oraz</a:t>
          </a:r>
        </a:p>
        <a:p>
          <a:pPr algn="ctr"/>
          <a:r>
            <a:rPr lang="en-US" sz="900"/>
            <a:t>Rozporządzenie Ministra Nauki i Szkolnictwa Wyższego z dnia 17 listopada 2016 r. </a:t>
          </a:r>
        </a:p>
        <a:p>
          <a:pPr algn="ctr"/>
          <a:r>
            <a:rPr lang="en-US" sz="900"/>
            <a:t>zmieniające rozporządzenie w sprawie standardów kształcenia dla kierunków studiów: lekarskiego,  lekarsko-dentystycznego, farmacji, pielęgniarstwa i położnictwa </a:t>
          </a:r>
        </a:p>
        <a:p>
          <a:pPr algn="ctr"/>
          <a:endParaRPr lang="en-US" sz="1050"/>
        </a:p>
      </xdr:txBody>
    </xdr:sp>
    <xdr:clientData/>
  </xdr:oneCellAnchor>
  <xdr:twoCellAnchor>
    <xdr:from>
      <xdr:col>23</xdr:col>
      <xdr:colOff>495301</xdr:colOff>
      <xdr:row>0</xdr:row>
      <xdr:rowOff>152400</xdr:rowOff>
    </xdr:from>
    <xdr:to>
      <xdr:col>28</xdr:col>
      <xdr:colOff>209550</xdr:colOff>
      <xdr:row>1</xdr:row>
      <xdr:rowOff>200025</xdr:rowOff>
    </xdr:to>
    <xdr:sp macro="" textlink="">
      <xdr:nvSpPr>
        <xdr:cNvPr id="35" name="pole tekstowe 34"/>
        <xdr:cNvSpPr txBox="1"/>
      </xdr:nvSpPr>
      <xdr:spPr>
        <a:xfrm>
          <a:off x="15087601" y="152400"/>
          <a:ext cx="276224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pl-PL" sz="1050" b="0" i="0" baseline="0">
              <a:solidFill>
                <a:schemeClr val="tx1"/>
              </a:solidFill>
              <a:effectLst/>
              <a:latin typeface="+mn-lt"/>
              <a:ea typeface="+mn-ea"/>
              <a:cs typeface="+mn-cs"/>
            </a:rPr>
            <a:t>Applicable for the academic year 2017/2018</a:t>
          </a:r>
          <a:endParaRPr lang="en-US" sz="800">
            <a:effectLst/>
          </a:endParaRPr>
        </a:p>
      </xdr:txBody>
    </xdr:sp>
    <xdr:clientData/>
  </xdr:twoCellAnchor>
  <xdr:twoCellAnchor editAs="oneCell">
    <xdr:from>
      <xdr:col>26</xdr:col>
      <xdr:colOff>257175</xdr:colOff>
      <xdr:row>1</xdr:row>
      <xdr:rowOff>19050</xdr:rowOff>
    </xdr:from>
    <xdr:to>
      <xdr:col>30</xdr:col>
      <xdr:colOff>115817</xdr:colOff>
      <xdr:row>1</xdr:row>
      <xdr:rowOff>319087</xdr:rowOff>
    </xdr:to>
    <xdr:sp macro="" textlink="">
      <xdr:nvSpPr>
        <xdr:cNvPr id="36" name="Text Box 3"/>
        <xdr:cNvSpPr txBox="1">
          <a:spLocks noChangeArrowheads="1"/>
        </xdr:cNvSpPr>
      </xdr:nvSpPr>
      <xdr:spPr bwMode="auto">
        <a:xfrm>
          <a:off x="16678275" y="209550"/>
          <a:ext cx="868292" cy="30003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30</xdr:col>
      <xdr:colOff>103911</xdr:colOff>
      <xdr:row>1</xdr:row>
      <xdr:rowOff>397668</xdr:rowOff>
    </xdr:to>
    <xdr:sp macro="" textlink="">
      <xdr:nvSpPr>
        <xdr:cNvPr id="37" name="Text Box 3"/>
        <xdr:cNvSpPr txBox="1">
          <a:spLocks noChangeArrowheads="1"/>
        </xdr:cNvSpPr>
      </xdr:nvSpPr>
      <xdr:spPr bwMode="auto">
        <a:xfrm>
          <a:off x="16535400" y="133350"/>
          <a:ext cx="856386" cy="657224"/>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30</xdr:col>
      <xdr:colOff>106291</xdr:colOff>
      <xdr:row>1</xdr:row>
      <xdr:rowOff>45244</xdr:rowOff>
    </xdr:to>
    <xdr:sp macro="" textlink="">
      <xdr:nvSpPr>
        <xdr:cNvPr id="38" name="Text Box 3"/>
        <xdr:cNvSpPr txBox="1">
          <a:spLocks noChangeArrowheads="1"/>
        </xdr:cNvSpPr>
      </xdr:nvSpPr>
      <xdr:spPr bwMode="auto">
        <a:xfrm>
          <a:off x="16792575" y="133350"/>
          <a:ext cx="858766"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30</xdr:col>
      <xdr:colOff>108673</xdr:colOff>
      <xdr:row>1</xdr:row>
      <xdr:rowOff>407193</xdr:rowOff>
    </xdr:to>
    <xdr:sp macro="" textlink="">
      <xdr:nvSpPr>
        <xdr:cNvPr id="39" name="Text Box 3"/>
        <xdr:cNvSpPr txBox="1">
          <a:spLocks noChangeArrowheads="1"/>
        </xdr:cNvSpPr>
      </xdr:nvSpPr>
      <xdr:spPr bwMode="auto">
        <a:xfrm>
          <a:off x="16535400" y="133350"/>
          <a:ext cx="861148" cy="666749"/>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30</xdr:col>
      <xdr:colOff>108673</xdr:colOff>
      <xdr:row>1</xdr:row>
      <xdr:rowOff>311943</xdr:rowOff>
    </xdr:to>
    <xdr:sp macro="" textlink="">
      <xdr:nvSpPr>
        <xdr:cNvPr id="40" name="Text Box 3"/>
        <xdr:cNvSpPr txBox="1">
          <a:spLocks noChangeArrowheads="1"/>
        </xdr:cNvSpPr>
      </xdr:nvSpPr>
      <xdr:spPr bwMode="auto">
        <a:xfrm>
          <a:off x="16535400" y="133350"/>
          <a:ext cx="861148" cy="571499"/>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30</xdr:col>
      <xdr:colOff>120579</xdr:colOff>
      <xdr:row>1</xdr:row>
      <xdr:rowOff>45244</xdr:rowOff>
    </xdr:to>
    <xdr:sp macro="" textlink="">
      <xdr:nvSpPr>
        <xdr:cNvPr id="41" name="Text Box 3"/>
        <xdr:cNvSpPr txBox="1">
          <a:spLocks noChangeArrowheads="1"/>
        </xdr:cNvSpPr>
      </xdr:nvSpPr>
      <xdr:spPr bwMode="auto">
        <a:xfrm>
          <a:off x="16535400" y="133350"/>
          <a:ext cx="873054"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30</xdr:col>
      <xdr:colOff>120580</xdr:colOff>
      <xdr:row>1</xdr:row>
      <xdr:rowOff>45244</xdr:rowOff>
    </xdr:to>
    <xdr:sp macro="" textlink="">
      <xdr:nvSpPr>
        <xdr:cNvPr id="42" name="Text Box 3"/>
        <xdr:cNvSpPr txBox="1">
          <a:spLocks noChangeArrowheads="1"/>
        </xdr:cNvSpPr>
      </xdr:nvSpPr>
      <xdr:spPr bwMode="auto">
        <a:xfrm>
          <a:off x="16535400" y="133350"/>
          <a:ext cx="873055" cy="304800"/>
        </a:xfrm>
        <a:prstGeom prst="rect">
          <a:avLst/>
        </a:prstGeom>
        <a:noFill/>
        <a:ln w="9525">
          <a:noFill/>
          <a:miter lim="800000"/>
          <a:headEnd/>
          <a:tailEnd/>
        </a:ln>
      </xdr:spPr>
    </xdr:sp>
    <xdr:clientData/>
  </xdr:twoCellAnchor>
  <xdr:oneCellAnchor>
    <xdr:from>
      <xdr:col>1</xdr:col>
      <xdr:colOff>0</xdr:colOff>
      <xdr:row>26</xdr:row>
      <xdr:rowOff>0</xdr:rowOff>
    </xdr:from>
    <xdr:ext cx="2000251" cy="1202531"/>
    <xdr:sp macro="" textlink="">
      <xdr:nvSpPr>
        <xdr:cNvPr id="43" name="pole tekstowe 42"/>
        <xdr:cNvSpPr txBox="1"/>
      </xdr:nvSpPr>
      <xdr:spPr>
        <a:xfrm>
          <a:off x="297656" y="7810500"/>
          <a:ext cx="2000251" cy="1202531"/>
        </a:xfrm>
        <a:prstGeom prst="rect">
          <a:avLst/>
        </a:prstGeom>
        <a:noFill/>
        <a:ln>
          <a:noFill/>
        </a:ln>
        <a:effectLst/>
      </xdr:spPr>
      <xdr:txBody>
        <a:bodyPr vertOverflow="clip" horzOverflow="clip" wrap="square" rtlCol="0" anchor="t">
          <a:noAutofit/>
        </a:bodyPr>
        <a:lstStyle/>
        <a:p>
          <a:pPr eaLnBrk="1" fontAlgn="auto" latinLnBrk="0" hangingPunct="1"/>
          <a:r>
            <a:rPr lang="pl-PL" sz="1100" b="1" i="0" baseline="0">
              <a:effectLst/>
              <a:latin typeface="+mn-lt"/>
              <a:ea typeface="+mn-ea"/>
              <a:cs typeface="+mn-cs"/>
            </a:rPr>
            <a:t>Fom of courses: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lecture</a:t>
          </a:r>
          <a:endParaRPr lang="en-US" sz="1200">
            <a:effectLst/>
          </a:endParaRPr>
        </a:p>
        <a:p>
          <a:pPr eaLnBrk="1" fontAlgn="auto" latinLnBrk="0" hangingPunct="1"/>
          <a:r>
            <a:rPr lang="pl-PL" sz="1100" b="1" i="0" baseline="0">
              <a:effectLst/>
              <a:latin typeface="+mn-lt"/>
              <a:ea typeface="+mn-ea"/>
              <a:cs typeface="+mn-cs"/>
            </a:rPr>
            <a:t>T</a:t>
          </a:r>
          <a:r>
            <a:rPr lang="pl-PL" sz="1100" b="0" i="0" baseline="0">
              <a:effectLst/>
              <a:latin typeface="+mn-lt"/>
              <a:ea typeface="+mn-ea"/>
              <a:cs typeface="+mn-cs"/>
            </a:rPr>
            <a:t>- tutorial</a:t>
          </a:r>
          <a:endParaRPr lang="en-US" sz="1200">
            <a:effectLst/>
          </a:endParaRPr>
        </a:p>
        <a:p>
          <a:pPr eaLnBrk="1" fontAlgn="auto" latinLnBrk="0" hangingPunct="1"/>
          <a:r>
            <a:rPr lang="pl-PL" sz="1100" b="1" i="0" baseline="0">
              <a:effectLst/>
              <a:latin typeface="+mn-lt"/>
              <a:ea typeface="+mn-ea"/>
              <a:cs typeface="+mn-cs"/>
            </a:rPr>
            <a:t>PC</a:t>
          </a:r>
          <a:r>
            <a:rPr lang="pl-PL" sz="1100" b="0" i="0" baseline="0">
              <a:effectLst/>
              <a:latin typeface="+mn-lt"/>
              <a:ea typeface="+mn-ea"/>
              <a:cs typeface="+mn-cs"/>
            </a:rPr>
            <a:t>- practical classes</a:t>
          </a:r>
          <a:endParaRPr lang="en-US" sz="1200">
            <a:effectLst/>
          </a:endParaRPr>
        </a:p>
        <a:p>
          <a:pPr eaLnBrk="1" fontAlgn="auto" latinLnBrk="0" hangingPunct="1"/>
          <a:r>
            <a:rPr lang="pl-PL" sz="1100" b="1" i="0" baseline="0">
              <a:effectLst/>
              <a:latin typeface="+mn-lt"/>
              <a:ea typeface="+mn-ea"/>
              <a:cs typeface="+mn-cs"/>
            </a:rPr>
            <a:t>P</a:t>
          </a:r>
          <a:r>
            <a:rPr lang="pl-PL" sz="1100" b="0" i="0" baseline="0">
              <a:effectLst/>
              <a:latin typeface="+mn-lt"/>
              <a:ea typeface="+mn-ea"/>
              <a:cs typeface="+mn-cs"/>
            </a:rPr>
            <a:t>-internships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laboratory classes</a:t>
          </a:r>
          <a:endParaRPr lang="en-US" sz="1200">
            <a:effectLst/>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4</xdr:col>
      <xdr:colOff>219075</xdr:colOff>
      <xdr:row>1</xdr:row>
      <xdr:rowOff>285751</xdr:rowOff>
    </xdr:from>
    <xdr:to>
      <xdr:col>10</xdr:col>
      <xdr:colOff>431006</xdr:colOff>
      <xdr:row>3</xdr:row>
      <xdr:rowOff>76201</xdr:rowOff>
    </xdr:to>
    <xdr:sp macro="" textlink="">
      <xdr:nvSpPr>
        <xdr:cNvPr id="2" name="pole tekstowe 1"/>
        <xdr:cNvSpPr txBox="1"/>
      </xdr:nvSpPr>
      <xdr:spPr>
        <a:xfrm>
          <a:off x="5857875" y="1133476"/>
          <a:ext cx="3088481"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l-PL" sz="1100">
              <a:solidFill>
                <a:schemeClr val="tx1"/>
              </a:solidFill>
              <a:effectLst/>
              <a:latin typeface="+mn-lt"/>
              <a:ea typeface="+mn-ea"/>
              <a:cs typeface="+mn-cs"/>
            </a:rPr>
            <a:t>Applicable for the academic year 2021/2022</a:t>
          </a:r>
          <a:endParaRPr lang="en-US" sz="900">
            <a:effectLst/>
          </a:endParaRPr>
        </a:p>
      </xdr:txBody>
    </xdr:sp>
    <xdr:clientData/>
  </xdr:twoCellAnchor>
  <xdr:oneCellAnchor>
    <xdr:from>
      <xdr:col>0</xdr:col>
      <xdr:colOff>0</xdr:colOff>
      <xdr:row>133</xdr:row>
      <xdr:rowOff>0</xdr:rowOff>
    </xdr:from>
    <xdr:ext cx="4167187" cy="1035845"/>
    <xdr:sp macro="" textlink="">
      <xdr:nvSpPr>
        <xdr:cNvPr id="3" name="pole tekstowe 2"/>
        <xdr:cNvSpPr txBox="1"/>
      </xdr:nvSpPr>
      <xdr:spPr>
        <a:xfrm>
          <a:off x="0" y="29794200"/>
          <a:ext cx="4167187" cy="1035845"/>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Rozporządzenie Ministra Nauki i Szkolnictwa Wyższego z dnia 9 maja 2012 roku w sprawie standardów kształcenia dla kierunku studiów: lekarskiego, lekarsko-dentystycznego, farmacji, pielęgniarstwa  (Dz. U.2012 poz. 631)</a:t>
          </a:r>
          <a:r>
            <a:rPr kumimoji="0" lang="pl-PL" sz="900" b="0" i="0" u="none" strike="noStrike" kern="0" cap="none" spc="0" normalizeH="0" baseline="0" noProof="0">
              <a:ln>
                <a:noFill/>
              </a:ln>
              <a:solidFill>
                <a:sysClr val="windowText" lastClr="000000"/>
              </a:solidFill>
              <a:effectLst/>
              <a:uLnTx/>
              <a:uFillTx/>
              <a:latin typeface="Calibri" panose="020F0502020204030204"/>
              <a:ea typeface="+mn-ea"/>
              <a:cs typeface="+mn-cs"/>
            </a:rPr>
            <a:t> oraz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Rozporządzenie Ministra Nauki i Szkolnictwa Wyższego z dnia 17 listopada 2016 r.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zmieniające rozporządzenie w sprawie standardów kształcenia dla kierunków studiów: lekarskiego,  lekarsko-dentystycznego, farmacji, pielęgniarstwa i położnictwa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131233</xdr:colOff>
      <xdr:row>0</xdr:row>
      <xdr:rowOff>45509</xdr:rowOff>
    </xdr:from>
    <xdr:ext cx="6299200" cy="609013"/>
    <xdr:sp macro="" textlink="">
      <xdr:nvSpPr>
        <xdr:cNvPr id="2" name="pole tekstowe 1"/>
        <xdr:cNvSpPr txBox="1"/>
      </xdr:nvSpPr>
      <xdr:spPr>
        <a:xfrm>
          <a:off x="407458" y="45509"/>
          <a:ext cx="629920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pl-PL" sz="1100" b="1"/>
            <a:t>Annex to</a:t>
          </a:r>
          <a:r>
            <a:rPr lang="pl-PL" sz="1100" b="1" baseline="0"/>
            <a:t> </a:t>
          </a:r>
          <a:r>
            <a:rPr lang="pl-PL" sz="1100" b="1"/>
            <a:t>Plan of Study  FULL-TIME/ MASTER'S DEGREE</a:t>
          </a:r>
        </a:p>
        <a:p>
          <a:r>
            <a:rPr lang="pl-PL" sz="1100" b="1"/>
            <a:t>FIELD:MEDICINE</a:t>
          </a:r>
        </a:p>
        <a:p>
          <a:r>
            <a:rPr lang="pl-PL" sz="1100" b="1"/>
            <a:t>Education from the academic year 2017/2018</a:t>
          </a:r>
          <a:endParaRPr lang="en-US" sz="1100" b="1"/>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ewid/Documents/Dokumenty%20ED/ROK%20AKADEMICKI%202018%2019/Plany%2018%2019/plan%20studi&#243;w%20lekarski%20ED%20nabor%202017%2018%20po%20zmiana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ewid/Documents/Dokumenty%20ED/ROK%20AKADEMICKI%20201718/Plany%2017%2018/Kopia%20Plan%20studi&#243;w%20kierunek%20lekarski%202017_2018-%20j.a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rok"/>
      <sheetName val="II rok"/>
      <sheetName val="III rok"/>
      <sheetName val="IV rok"/>
      <sheetName val="Arkusz4"/>
      <sheetName val="V rok"/>
      <sheetName val="VI rok"/>
      <sheetName val="Fakultety"/>
      <sheetName val="Razem"/>
    </sheetNames>
    <sheetDataSet>
      <sheetData sheetId="0"/>
      <sheetData sheetId="1"/>
      <sheetData sheetId="2"/>
      <sheetData sheetId="3"/>
      <sheetData sheetId="4"/>
      <sheetData sheetId="5"/>
      <sheetData sheetId="6"/>
      <sheetData sheetId="7"/>
      <sheetData sheetId="8">
        <row r="39">
          <cell r="C39" t="str">
            <v>0912-7LEK-C5.1-P</v>
          </cell>
        </row>
        <row r="43">
          <cell r="C43" t="str">
            <v>0912-7LEK-C5.4-N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rok"/>
      <sheetName val="II rok"/>
      <sheetName val="III rok"/>
      <sheetName val="IV rok"/>
      <sheetName val="V rok"/>
      <sheetName val="VI rok"/>
      <sheetName val="RAZEM"/>
      <sheetName val="FAKULTETY"/>
    </sheetNames>
    <sheetDataSet>
      <sheetData sheetId="0" refreshError="1">
        <row r="48">
          <cell r="A48">
            <v>2</v>
          </cell>
          <cell r="C48" t="str">
            <v>0912-7LEK-F-2-NST</v>
          </cell>
          <cell r="E48">
            <v>1</v>
          </cell>
        </row>
        <row r="49">
          <cell r="A49">
            <v>3</v>
          </cell>
          <cell r="C49" t="str">
            <v>0912-7LEK-F-3-ASMŻ</v>
          </cell>
          <cell r="E49">
            <v>1</v>
          </cell>
        </row>
        <row r="50">
          <cell r="C50" t="str">
            <v>0912-7LEK-F-5-SC</v>
          </cell>
          <cell r="E50">
            <v>2</v>
          </cell>
        </row>
        <row r="51">
          <cell r="C51" t="str">
            <v>0912-7LEK-F-6-SSP</v>
          </cell>
          <cell r="E51">
            <v>2</v>
          </cell>
        </row>
        <row r="52">
          <cell r="C52" t="str">
            <v>0912-7LEK-F-7-NT</v>
          </cell>
          <cell r="E52">
            <v>2</v>
          </cell>
        </row>
      </sheetData>
      <sheetData sheetId="1" refreshError="1">
        <row r="48">
          <cell r="A48">
            <v>8</v>
          </cell>
          <cell r="C48" t="str">
            <v>0912-7LEK-F-8-EBM</v>
          </cell>
        </row>
        <row r="49">
          <cell r="C49" t="str">
            <v>0912-7LEK-F-9-GMO</v>
          </cell>
        </row>
        <row r="50">
          <cell r="C50" t="str">
            <v>0912-7LEK-C10-ZS</v>
          </cell>
        </row>
        <row r="51">
          <cell r="C51" t="str">
            <v>0912-7LEK-C11-MP</v>
          </cell>
        </row>
        <row r="52">
          <cell r="C52" t="str">
            <v>0912-7LEK-C12-RA</v>
          </cell>
        </row>
        <row r="53">
          <cell r="C53" t="str">
            <v>0912-7LEK-C13-IG</v>
          </cell>
        </row>
        <row r="54">
          <cell r="C54" t="str">
            <v>0912-7LEK-F-14-KI</v>
          </cell>
        </row>
        <row r="55">
          <cell r="C55" t="str">
            <v>0912-7LEK-F-15-Ef</v>
          </cell>
        </row>
        <row r="56">
          <cell r="C56" t="str">
            <v>0912-7LEK-F-16-AM</v>
          </cell>
        </row>
        <row r="57">
          <cell r="C57" t="str">
            <v>0912-7LEK-F-17-IO</v>
          </cell>
        </row>
      </sheetData>
      <sheetData sheetId="2" refreshError="1">
        <row r="43">
          <cell r="A43" t="str">
            <v>18</v>
          </cell>
          <cell r="C43" t="str">
            <v>0912-7LEK-F-18-PN</v>
          </cell>
        </row>
        <row r="44">
          <cell r="A44" t="str">
            <v>19</v>
          </cell>
          <cell r="C44" t="str">
            <v>0912-7LEK-F-19-PT</v>
          </cell>
        </row>
        <row r="45">
          <cell r="A45" t="str">
            <v>20</v>
          </cell>
          <cell r="C45" t="str">
            <v>0912-7LEK-F-20-M</v>
          </cell>
        </row>
        <row r="46">
          <cell r="A46" t="str">
            <v>21</v>
          </cell>
          <cell r="C46" t="str">
            <v>0912-7LEK-F-21-IK</v>
          </cell>
        </row>
        <row r="47">
          <cell r="A47" t="str">
            <v>22</v>
          </cell>
          <cell r="C47" t="str">
            <v>0912-7LEK-F-22-JM</v>
          </cell>
        </row>
        <row r="48">
          <cell r="A48" t="str">
            <v>23</v>
          </cell>
          <cell r="C48" t="str">
            <v>0912-7LEK-F-23-PZ</v>
          </cell>
        </row>
        <row r="49">
          <cell r="A49" t="str">
            <v>24</v>
          </cell>
          <cell r="C49" t="str">
            <v>0912-7LEK-F-24-S</v>
          </cell>
        </row>
        <row r="50">
          <cell r="A50" t="str">
            <v>25</v>
          </cell>
          <cell r="C50" t="str">
            <v>0912-7LEK-F-25-PUE</v>
          </cell>
        </row>
      </sheetData>
      <sheetData sheetId="3" refreshError="1">
        <row r="43">
          <cell r="A43" t="str">
            <v>26</v>
          </cell>
          <cell r="C43" t="str">
            <v>0912-7LEK-F26-D</v>
          </cell>
        </row>
        <row r="44">
          <cell r="A44" t="str">
            <v>27</v>
          </cell>
          <cell r="C44" t="str">
            <v>0912-7LEK-F27-F</v>
          </cell>
        </row>
        <row r="45">
          <cell r="A45" t="str">
            <v>28</v>
          </cell>
          <cell r="C45" t="str">
            <v>0912-7LEK-F28-Z</v>
          </cell>
        </row>
        <row r="46">
          <cell r="A46" t="str">
            <v>29</v>
          </cell>
          <cell r="C46" t="str">
            <v>0912-7LEK-F29-C</v>
          </cell>
        </row>
        <row r="47">
          <cell r="A47" t="str">
            <v>30</v>
          </cell>
          <cell r="C47" t="str">
            <v>0912-7LEK-F30-P</v>
          </cell>
        </row>
        <row r="48">
          <cell r="A48" t="str">
            <v>31</v>
          </cell>
          <cell r="C48" t="str">
            <v>0912-7LEK-F31-T</v>
          </cell>
        </row>
        <row r="49">
          <cell r="A49" t="str">
            <v>32</v>
          </cell>
          <cell r="C49" t="str">
            <v>0912-7LEK-F32-C</v>
          </cell>
        </row>
        <row r="50">
          <cell r="A50" t="str">
            <v>33</v>
          </cell>
          <cell r="C50" t="str">
            <v>0912-7LEK-F33-C</v>
          </cell>
        </row>
        <row r="51">
          <cell r="A51" t="str">
            <v>34</v>
          </cell>
          <cell r="C51" t="str">
            <v>0912-7LEK-F34-E</v>
          </cell>
        </row>
      </sheetData>
      <sheetData sheetId="4" refreshError="1">
        <row r="52">
          <cell r="A52" t="str">
            <v>35</v>
          </cell>
          <cell r="C52" t="str">
            <v>0912-7LEK-F35-H</v>
          </cell>
          <cell r="E52">
            <v>9</v>
          </cell>
          <cell r="G52">
            <v>15</v>
          </cell>
          <cell r="H52">
            <v>5</v>
          </cell>
          <cell r="I52">
            <v>20</v>
          </cell>
          <cell r="J52">
            <v>10</v>
          </cell>
          <cell r="O52">
            <v>2</v>
          </cell>
          <cell r="Y52">
            <v>35</v>
          </cell>
          <cell r="Z52">
            <v>15</v>
          </cell>
          <cell r="AA52">
            <v>20</v>
          </cell>
          <cell r="AD52">
            <v>50</v>
          </cell>
          <cell r="AE52">
            <v>2</v>
          </cell>
        </row>
        <row r="53">
          <cell r="A53" t="str">
            <v>36</v>
          </cell>
          <cell r="C53" t="str">
            <v>0912-7LEK-F36-G</v>
          </cell>
          <cell r="E53">
            <v>9</v>
          </cell>
          <cell r="G53">
            <v>15</v>
          </cell>
          <cell r="H53">
            <v>5</v>
          </cell>
          <cell r="I53">
            <v>20</v>
          </cell>
          <cell r="J53">
            <v>10</v>
          </cell>
          <cell r="O53">
            <v>2</v>
          </cell>
          <cell r="Y53">
            <v>35</v>
          </cell>
          <cell r="Z53">
            <v>15</v>
          </cell>
          <cell r="AA53">
            <v>20</v>
          </cell>
          <cell r="AD53">
            <v>50</v>
          </cell>
          <cell r="AE53">
            <v>2</v>
          </cell>
        </row>
        <row r="54">
          <cell r="A54" t="str">
            <v>37</v>
          </cell>
          <cell r="C54" t="str">
            <v>0912-7LEK-F37-A</v>
          </cell>
          <cell r="E54">
            <v>9</v>
          </cell>
          <cell r="G54">
            <v>15</v>
          </cell>
          <cell r="H54">
            <v>5</v>
          </cell>
          <cell r="I54">
            <v>20</v>
          </cell>
          <cell r="J54">
            <v>10</v>
          </cell>
          <cell r="O54">
            <v>2</v>
          </cell>
          <cell r="Y54">
            <v>35</v>
          </cell>
          <cell r="Z54">
            <v>15</v>
          </cell>
          <cell r="AA54">
            <v>20</v>
          </cell>
          <cell r="AD54">
            <v>50</v>
          </cell>
          <cell r="AE54">
            <v>2</v>
          </cell>
        </row>
        <row r="55">
          <cell r="A55" t="str">
            <v>38</v>
          </cell>
          <cell r="C55" t="str">
            <v>0912-7LEK-F38-K</v>
          </cell>
          <cell r="E55">
            <v>9</v>
          </cell>
          <cell r="G55">
            <v>15</v>
          </cell>
          <cell r="H55">
            <v>5</v>
          </cell>
          <cell r="I55">
            <v>20</v>
          </cell>
          <cell r="J55">
            <v>10</v>
          </cell>
          <cell r="O55">
            <v>2</v>
          </cell>
          <cell r="Y55">
            <v>35</v>
          </cell>
          <cell r="Z55">
            <v>15</v>
          </cell>
          <cell r="AA55">
            <v>20</v>
          </cell>
          <cell r="AD55">
            <v>50</v>
          </cell>
          <cell r="AE55">
            <v>2</v>
          </cell>
        </row>
        <row r="56">
          <cell r="A56" t="str">
            <v>39</v>
          </cell>
          <cell r="C56" t="str">
            <v>0912-7LEK-F39-Ż</v>
          </cell>
          <cell r="E56">
            <v>9</v>
          </cell>
          <cell r="G56">
            <v>15</v>
          </cell>
          <cell r="H56">
            <v>5</v>
          </cell>
          <cell r="I56">
            <v>20</v>
          </cell>
          <cell r="J56">
            <v>10</v>
          </cell>
          <cell r="O56">
            <v>2</v>
          </cell>
          <cell r="Y56">
            <v>35</v>
          </cell>
          <cell r="Z56">
            <v>15</v>
          </cell>
          <cell r="AA56">
            <v>20</v>
          </cell>
          <cell r="AD56">
            <v>50</v>
          </cell>
          <cell r="AE56">
            <v>2</v>
          </cell>
        </row>
        <row r="57">
          <cell r="A57" t="str">
            <v>40</v>
          </cell>
          <cell r="C57" t="str">
            <v>0912-7LEK-F40-A</v>
          </cell>
          <cell r="E57">
            <v>9</v>
          </cell>
          <cell r="G57">
            <v>15</v>
          </cell>
          <cell r="H57">
            <v>5</v>
          </cell>
          <cell r="I57">
            <v>20</v>
          </cell>
          <cell r="J57">
            <v>10</v>
          </cell>
          <cell r="O57">
            <v>2</v>
          </cell>
          <cell r="Y57">
            <v>35</v>
          </cell>
          <cell r="Z57">
            <v>15</v>
          </cell>
          <cell r="AA57">
            <v>20</v>
          </cell>
          <cell r="AD57">
            <v>50</v>
          </cell>
          <cell r="AE57">
            <v>2</v>
          </cell>
        </row>
        <row r="58">
          <cell r="A58" t="str">
            <v>41</v>
          </cell>
          <cell r="C58" t="str">
            <v>0912-7LEK-F41-C</v>
          </cell>
          <cell r="E58">
            <v>9</v>
          </cell>
          <cell r="G58">
            <v>15</v>
          </cell>
          <cell r="H58">
            <v>5</v>
          </cell>
          <cell r="I58">
            <v>20</v>
          </cell>
          <cell r="J58">
            <v>10</v>
          </cell>
          <cell r="O58">
            <v>2</v>
          </cell>
          <cell r="Y58">
            <v>35</v>
          </cell>
          <cell r="Z58">
            <v>15</v>
          </cell>
          <cell r="AA58">
            <v>20</v>
          </cell>
          <cell r="AD58">
            <v>50</v>
          </cell>
          <cell r="AE58">
            <v>2</v>
          </cell>
        </row>
        <row r="59">
          <cell r="A59" t="str">
            <v>42</v>
          </cell>
          <cell r="C59" t="str">
            <v>0912-7LEK-F42-E</v>
          </cell>
          <cell r="E59">
            <v>9</v>
          </cell>
          <cell r="G59">
            <v>15</v>
          </cell>
          <cell r="H59">
            <v>5</v>
          </cell>
          <cell r="I59">
            <v>20</v>
          </cell>
          <cell r="J59">
            <v>10</v>
          </cell>
          <cell r="O59">
            <v>2</v>
          </cell>
          <cell r="Y59">
            <v>35</v>
          </cell>
          <cell r="Z59">
            <v>15</v>
          </cell>
          <cell r="AA59">
            <v>20</v>
          </cell>
          <cell r="AD59">
            <v>50</v>
          </cell>
          <cell r="AE59">
            <v>2</v>
          </cell>
        </row>
        <row r="60">
          <cell r="A60" t="str">
            <v>43</v>
          </cell>
          <cell r="C60" t="str">
            <v>0912-7LEK-F43-T</v>
          </cell>
          <cell r="E60">
            <v>9</v>
          </cell>
          <cell r="G60">
            <v>15</v>
          </cell>
          <cell r="H60">
            <v>5</v>
          </cell>
          <cell r="I60">
            <v>20</v>
          </cell>
          <cell r="J60">
            <v>10</v>
          </cell>
          <cell r="O60">
            <v>2</v>
          </cell>
          <cell r="Y60">
            <v>35</v>
          </cell>
          <cell r="Z60">
            <v>15</v>
          </cell>
          <cell r="AA60">
            <v>20</v>
          </cell>
          <cell r="AD60">
            <v>50</v>
          </cell>
          <cell r="AE60">
            <v>2</v>
          </cell>
        </row>
        <row r="61">
          <cell r="A61" t="str">
            <v>44</v>
          </cell>
          <cell r="C61" t="str">
            <v>0912-7LEK-F44-D</v>
          </cell>
          <cell r="E61">
            <v>9</v>
          </cell>
          <cell r="G61">
            <v>15</v>
          </cell>
          <cell r="H61">
            <v>5</v>
          </cell>
          <cell r="I61">
            <v>20</v>
          </cell>
          <cell r="J61">
            <v>10</v>
          </cell>
          <cell r="O61">
            <v>2</v>
          </cell>
          <cell r="Y61">
            <v>35</v>
          </cell>
          <cell r="Z61">
            <v>15</v>
          </cell>
          <cell r="AA61">
            <v>20</v>
          </cell>
          <cell r="AD61">
            <v>50</v>
          </cell>
          <cell r="AE61">
            <v>2</v>
          </cell>
        </row>
        <row r="62">
          <cell r="A62" t="str">
            <v>45</v>
          </cell>
          <cell r="C62" t="str">
            <v>0912-7LEK-F45-R</v>
          </cell>
          <cell r="E62">
            <v>9</v>
          </cell>
          <cell r="G62">
            <v>15</v>
          </cell>
          <cell r="H62">
            <v>5</v>
          </cell>
          <cell r="I62">
            <v>20</v>
          </cell>
          <cell r="J62">
            <v>10</v>
          </cell>
          <cell r="O62">
            <v>2</v>
          </cell>
          <cell r="Y62">
            <v>35</v>
          </cell>
          <cell r="Z62">
            <v>15</v>
          </cell>
          <cell r="AA62">
            <v>20</v>
          </cell>
          <cell r="AD62">
            <v>50</v>
          </cell>
          <cell r="AE62">
            <v>2</v>
          </cell>
        </row>
        <row r="63">
          <cell r="A63" t="str">
            <v>46</v>
          </cell>
          <cell r="C63" t="str">
            <v>0912-7LEK-F46-Z</v>
          </cell>
          <cell r="E63">
            <v>9</v>
          </cell>
          <cell r="G63">
            <v>15</v>
          </cell>
          <cell r="H63">
            <v>5</v>
          </cell>
          <cell r="I63">
            <v>20</v>
          </cell>
          <cell r="J63">
            <v>10</v>
          </cell>
          <cell r="O63">
            <v>2</v>
          </cell>
          <cell r="Y63">
            <v>35</v>
          </cell>
          <cell r="Z63">
            <v>15</v>
          </cell>
          <cell r="AA63">
            <v>20</v>
          </cell>
          <cell r="AD63">
            <v>50</v>
          </cell>
          <cell r="AE63">
            <v>2</v>
          </cell>
        </row>
        <row r="64">
          <cell r="A64" t="str">
            <v>47</v>
          </cell>
          <cell r="C64" t="str">
            <v>0912-7LEK-F47-C</v>
          </cell>
          <cell r="E64">
            <v>9</v>
          </cell>
          <cell r="G64">
            <v>15</v>
          </cell>
          <cell r="H64">
            <v>10</v>
          </cell>
          <cell r="O64">
            <v>1</v>
          </cell>
          <cell r="Y64">
            <v>15</v>
          </cell>
          <cell r="Z64">
            <v>15</v>
          </cell>
          <cell r="AD64">
            <v>25</v>
          </cell>
          <cell r="AE64">
            <v>1</v>
          </cell>
        </row>
        <row r="65">
          <cell r="A65" t="str">
            <v>48</v>
          </cell>
          <cell r="C65" t="str">
            <v>0912-7LEK-F48-P</v>
          </cell>
          <cell r="E65">
            <v>9</v>
          </cell>
          <cell r="G65">
            <v>15</v>
          </cell>
          <cell r="H65">
            <v>10</v>
          </cell>
          <cell r="O65">
            <v>1</v>
          </cell>
          <cell r="Y65">
            <v>15</v>
          </cell>
          <cell r="Z65">
            <v>15</v>
          </cell>
          <cell r="AD65">
            <v>25</v>
          </cell>
          <cell r="AE65">
            <v>1</v>
          </cell>
        </row>
        <row r="66">
          <cell r="A66" t="str">
            <v>49</v>
          </cell>
          <cell r="C66" t="str">
            <v>0912-7LEK-F49-S</v>
          </cell>
          <cell r="E66">
            <v>9</v>
          </cell>
          <cell r="G66">
            <v>15</v>
          </cell>
          <cell r="H66">
            <v>10</v>
          </cell>
          <cell r="O66">
            <v>1</v>
          </cell>
          <cell r="Y66">
            <v>15</v>
          </cell>
          <cell r="Z66">
            <v>15</v>
          </cell>
          <cell r="AD66">
            <v>25</v>
          </cell>
          <cell r="AE66">
            <v>1</v>
          </cell>
        </row>
        <row r="67">
          <cell r="A67" t="str">
            <v>50</v>
          </cell>
          <cell r="C67" t="str">
            <v>0912-7LEK-F50-M</v>
          </cell>
          <cell r="E67">
            <v>9</v>
          </cell>
          <cell r="G67">
            <v>15</v>
          </cell>
          <cell r="H67">
            <v>10</v>
          </cell>
          <cell r="O67">
            <v>1</v>
          </cell>
          <cell r="Y67">
            <v>15</v>
          </cell>
          <cell r="Z67">
            <v>15</v>
          </cell>
          <cell r="AD67">
            <v>25</v>
          </cell>
          <cell r="AE67">
            <v>1</v>
          </cell>
        </row>
        <row r="68">
          <cell r="A68" t="str">
            <v>51</v>
          </cell>
          <cell r="C68" t="str">
            <v>0912-7LEK-F51-C</v>
          </cell>
          <cell r="E68">
            <v>10</v>
          </cell>
          <cell r="P68">
            <v>15</v>
          </cell>
          <cell r="Q68">
            <v>10</v>
          </cell>
          <cell r="X68">
            <v>1</v>
          </cell>
          <cell r="Y68">
            <v>15</v>
          </cell>
          <cell r="Z68">
            <v>15</v>
          </cell>
          <cell r="AD68">
            <v>25</v>
          </cell>
          <cell r="AE68">
            <v>1</v>
          </cell>
        </row>
        <row r="69">
          <cell r="A69" t="str">
            <v>52</v>
          </cell>
          <cell r="C69" t="str">
            <v>0912-7LEK-F52-F</v>
          </cell>
          <cell r="E69">
            <v>10</v>
          </cell>
          <cell r="P69">
            <v>15</v>
          </cell>
          <cell r="Q69">
            <v>10</v>
          </cell>
          <cell r="X69">
            <v>1</v>
          </cell>
          <cell r="Y69">
            <v>15</v>
          </cell>
          <cell r="Z69">
            <v>15</v>
          </cell>
          <cell r="AD69">
            <v>25</v>
          </cell>
          <cell r="AE69">
            <v>1</v>
          </cell>
        </row>
        <row r="70">
          <cell r="A70" t="str">
            <v>53</v>
          </cell>
          <cell r="C70" t="str">
            <v>0912-7LEK-F53-P</v>
          </cell>
          <cell r="E70">
            <v>10</v>
          </cell>
          <cell r="P70">
            <v>15</v>
          </cell>
          <cell r="Q70">
            <v>10</v>
          </cell>
          <cell r="X70">
            <v>1</v>
          </cell>
          <cell r="Y70">
            <v>15</v>
          </cell>
          <cell r="Z70">
            <v>15</v>
          </cell>
          <cell r="AD70">
            <v>25</v>
          </cell>
          <cell r="AE70">
            <v>1</v>
          </cell>
        </row>
        <row r="71">
          <cell r="A71" t="str">
            <v>54</v>
          </cell>
          <cell r="C71" t="str">
            <v>0912-7LEK-F54-R</v>
          </cell>
          <cell r="E71">
            <v>10</v>
          </cell>
          <cell r="P71">
            <v>15</v>
          </cell>
          <cell r="Q71">
            <v>10</v>
          </cell>
          <cell r="X71">
            <v>1</v>
          </cell>
          <cell r="Y71">
            <v>15</v>
          </cell>
          <cell r="Z71">
            <v>15</v>
          </cell>
          <cell r="AD71">
            <v>25</v>
          </cell>
          <cell r="AE71">
            <v>1</v>
          </cell>
        </row>
        <row r="72">
          <cell r="A72" t="str">
            <v>55</v>
          </cell>
          <cell r="C72" t="str">
            <v>0912-7LEK-F55-Z</v>
          </cell>
          <cell r="E72" t="str">
            <v>9-10</v>
          </cell>
          <cell r="I72">
            <v>45</v>
          </cell>
          <cell r="J72">
            <v>30</v>
          </cell>
          <cell r="O72">
            <v>3</v>
          </cell>
          <cell r="R72">
            <v>30</v>
          </cell>
          <cell r="S72">
            <v>20</v>
          </cell>
          <cell r="X72">
            <v>2</v>
          </cell>
          <cell r="Y72">
            <v>75</v>
          </cell>
          <cell r="AA72">
            <v>75</v>
          </cell>
          <cell r="AD72">
            <v>125</v>
          </cell>
          <cell r="AE72">
            <v>5</v>
          </cell>
        </row>
      </sheetData>
      <sheetData sheetId="5" refreshError="1">
        <row r="20">
          <cell r="A20" t="str">
            <v>55</v>
          </cell>
          <cell r="C20" t="str">
            <v>0912-7LEK-F55-Z</v>
          </cell>
          <cell r="E20" t="str">
            <v>11-12</v>
          </cell>
          <cell r="I20">
            <v>30</v>
          </cell>
          <cell r="J20">
            <v>20</v>
          </cell>
          <cell r="O20">
            <v>2</v>
          </cell>
          <cell r="R20">
            <v>30</v>
          </cell>
          <cell r="S20">
            <v>20</v>
          </cell>
          <cell r="X20">
            <v>2</v>
          </cell>
          <cell r="Y20">
            <v>60</v>
          </cell>
          <cell r="AA20">
            <v>60</v>
          </cell>
          <cell r="AD20">
            <v>100</v>
          </cell>
          <cell r="AE20">
            <v>4</v>
          </cell>
        </row>
      </sheetData>
      <sheetData sheetId="6" refreshError="1"/>
      <sheetData sheetId="7"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4"/>
  <sheetViews>
    <sheetView zoomScale="80" zoomScaleNormal="80" zoomScaleSheetLayoutView="70" workbookViewId="0">
      <pane ySplit="9" topLeftCell="A10" activePane="bottomLeft" state="frozen"/>
      <selection pane="bottomLeft" activeCell="C34" sqref="C34"/>
    </sheetView>
  </sheetViews>
  <sheetFormatPr defaultRowHeight="15"/>
  <cols>
    <col min="1" max="1" width="9" style="245" customWidth="1"/>
    <col min="2" max="2" width="47.85546875" style="64" customWidth="1"/>
    <col min="3" max="3" width="24.42578125" style="104" customWidth="1"/>
    <col min="4" max="4" width="5.140625" style="25" customWidth="1"/>
    <col min="5" max="5" width="7.7109375" style="220" customWidth="1"/>
    <col min="6" max="6" width="7.28515625" style="25" customWidth="1"/>
    <col min="7" max="7" width="8.7109375" style="25" customWidth="1"/>
    <col min="8" max="24" width="7.5703125" style="25" customWidth="1"/>
    <col min="25" max="25" width="9.28515625" style="25" customWidth="1"/>
    <col min="26" max="27" width="6.7109375" style="25" customWidth="1"/>
    <col min="28" max="28" width="7.28515625" style="25" customWidth="1"/>
    <col min="29" max="29" width="6.7109375" style="25" customWidth="1"/>
    <col min="30" max="30" width="9.5703125" style="25" customWidth="1"/>
    <col min="31" max="31" width="9.7109375" style="25" customWidth="1"/>
    <col min="32" max="16384" width="9.140625" style="25"/>
  </cols>
  <sheetData>
    <row r="1" spans="1:31" ht="56.25" customHeight="1">
      <c r="A1" s="484" t="s">
        <v>27</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row>
    <row r="2" spans="1:31" ht="45" customHeight="1">
      <c r="A2" s="457" t="s">
        <v>25</v>
      </c>
      <c r="B2" s="458"/>
      <c r="C2" s="148" t="s">
        <v>29</v>
      </c>
      <c r="E2" s="207"/>
      <c r="F2" s="86"/>
      <c r="G2" s="86"/>
      <c r="H2" s="495" t="s">
        <v>28</v>
      </c>
      <c r="I2" s="495"/>
      <c r="J2" s="495"/>
      <c r="K2" s="495"/>
      <c r="L2" s="495"/>
      <c r="M2" s="495"/>
      <c r="N2" s="495"/>
      <c r="O2" s="495"/>
      <c r="P2" s="495"/>
      <c r="Q2" s="85"/>
      <c r="R2" s="85"/>
      <c r="S2" s="85"/>
      <c r="T2" s="85"/>
      <c r="U2" s="85"/>
      <c r="V2" s="85"/>
      <c r="W2" s="85"/>
      <c r="X2" s="85"/>
      <c r="Y2" s="85"/>
      <c r="Z2" s="85"/>
      <c r="AA2" s="85"/>
      <c r="AB2" s="85"/>
      <c r="AC2" s="85"/>
      <c r="AD2" s="85"/>
      <c r="AE2" s="85"/>
    </row>
    <row r="3" spans="1:31" ht="35.25" customHeight="1">
      <c r="A3" s="459" t="s">
        <v>26</v>
      </c>
      <c r="B3" s="460"/>
      <c r="C3" s="96"/>
      <c r="D3" s="85"/>
      <c r="E3" s="208"/>
      <c r="F3" s="85"/>
      <c r="G3" s="85"/>
      <c r="H3" s="85"/>
      <c r="I3" s="85"/>
      <c r="J3" s="85"/>
      <c r="K3" s="85"/>
      <c r="L3" s="85"/>
      <c r="M3" s="85"/>
      <c r="N3" s="85"/>
      <c r="O3" s="85"/>
      <c r="P3" s="85"/>
      <c r="Q3" s="85"/>
      <c r="R3" s="85"/>
      <c r="S3" s="85"/>
      <c r="T3" s="85"/>
      <c r="U3" s="85"/>
      <c r="V3" s="85"/>
      <c r="W3" s="85"/>
      <c r="X3" s="85"/>
      <c r="Y3" s="85"/>
      <c r="Z3" s="85"/>
      <c r="AA3" s="85"/>
      <c r="AB3" s="85"/>
      <c r="AC3" s="85"/>
      <c r="AD3" s="85"/>
      <c r="AE3" s="85"/>
    </row>
    <row r="4" spans="1:31" ht="28.5" customHeight="1" thickBot="1">
      <c r="B4" s="25"/>
      <c r="C4" s="97"/>
      <c r="D4" s="87"/>
      <c r="E4" s="209"/>
      <c r="F4" s="87"/>
      <c r="G4" s="88"/>
      <c r="H4" s="87"/>
      <c r="I4" s="88"/>
      <c r="J4" s="70"/>
      <c r="K4" s="70"/>
      <c r="L4" s="70"/>
      <c r="M4" s="70"/>
      <c r="N4" s="70"/>
      <c r="O4" s="70"/>
      <c r="P4" s="70"/>
      <c r="Q4" s="70"/>
      <c r="R4" s="70"/>
      <c r="S4" s="70"/>
      <c r="T4" s="70"/>
      <c r="U4" s="70"/>
      <c r="V4" s="70"/>
      <c r="W4" s="70"/>
      <c r="X4" s="70"/>
      <c r="Y4" s="70"/>
      <c r="Z4" s="70"/>
      <c r="AA4" s="70"/>
      <c r="AB4" s="70"/>
      <c r="AC4" s="70"/>
      <c r="AD4" s="70"/>
      <c r="AE4" s="70"/>
    </row>
    <row r="5" spans="1:31" ht="14.25">
      <c r="A5" s="486"/>
      <c r="B5" s="487"/>
      <c r="C5" s="487"/>
      <c r="D5" s="487"/>
      <c r="E5" s="487"/>
      <c r="F5" s="488"/>
      <c r="G5" s="489" t="s">
        <v>36</v>
      </c>
      <c r="H5" s="490"/>
      <c r="I5" s="490"/>
      <c r="J5" s="490"/>
      <c r="K5" s="490"/>
      <c r="L5" s="490"/>
      <c r="M5" s="490"/>
      <c r="N5" s="490"/>
      <c r="O5" s="490"/>
      <c r="P5" s="490"/>
      <c r="Q5" s="490"/>
      <c r="R5" s="490"/>
      <c r="S5" s="490"/>
      <c r="T5" s="490"/>
      <c r="U5" s="490"/>
      <c r="V5" s="490"/>
      <c r="W5" s="490"/>
      <c r="X5" s="490"/>
      <c r="Y5" s="490"/>
      <c r="Z5" s="490"/>
      <c r="AA5" s="490"/>
      <c r="AB5" s="490"/>
      <c r="AC5" s="490"/>
      <c r="AD5" s="490"/>
      <c r="AE5" s="491"/>
    </row>
    <row r="6" spans="1:31" ht="15" customHeight="1">
      <c r="A6" s="466" t="s">
        <v>30</v>
      </c>
      <c r="B6" s="461" t="s">
        <v>31</v>
      </c>
      <c r="C6" s="461" t="s">
        <v>32</v>
      </c>
      <c r="D6" s="472" t="s">
        <v>189</v>
      </c>
      <c r="E6" s="472"/>
      <c r="F6" s="472"/>
      <c r="G6" s="480" t="s">
        <v>35</v>
      </c>
      <c r="H6" s="480"/>
      <c r="I6" s="480"/>
      <c r="J6" s="480"/>
      <c r="K6" s="480"/>
      <c r="L6" s="480"/>
      <c r="M6" s="480"/>
      <c r="N6" s="480"/>
      <c r="O6" s="480"/>
      <c r="P6" s="480"/>
      <c r="Q6" s="480"/>
      <c r="R6" s="480"/>
      <c r="S6" s="480"/>
      <c r="T6" s="480"/>
      <c r="U6" s="480"/>
      <c r="V6" s="480"/>
      <c r="W6" s="480"/>
      <c r="X6" s="480"/>
      <c r="Y6" s="474" t="s">
        <v>39</v>
      </c>
      <c r="Z6" s="474" t="s">
        <v>2</v>
      </c>
      <c r="AA6" s="474" t="s">
        <v>209</v>
      </c>
      <c r="AB6" s="474" t="s">
        <v>210</v>
      </c>
      <c r="AC6" s="474" t="s">
        <v>2</v>
      </c>
      <c r="AD6" s="474" t="s">
        <v>41</v>
      </c>
      <c r="AE6" s="474" t="s">
        <v>40</v>
      </c>
    </row>
    <row r="7" spans="1:31" ht="15" customHeight="1">
      <c r="A7" s="466"/>
      <c r="B7" s="461"/>
      <c r="C7" s="461"/>
      <c r="D7" s="472"/>
      <c r="E7" s="472"/>
      <c r="F7" s="472"/>
      <c r="G7" s="481" t="s">
        <v>42</v>
      </c>
      <c r="H7" s="482"/>
      <c r="I7" s="482"/>
      <c r="J7" s="482"/>
      <c r="K7" s="482"/>
      <c r="L7" s="482"/>
      <c r="M7" s="482"/>
      <c r="N7" s="482"/>
      <c r="O7" s="483"/>
      <c r="P7" s="476" t="s">
        <v>43</v>
      </c>
      <c r="Q7" s="492"/>
      <c r="R7" s="492"/>
      <c r="S7" s="492"/>
      <c r="T7" s="492"/>
      <c r="U7" s="492"/>
      <c r="V7" s="492"/>
      <c r="W7" s="492"/>
      <c r="X7" s="477"/>
      <c r="Y7" s="475"/>
      <c r="Z7" s="475"/>
      <c r="AA7" s="475"/>
      <c r="AB7" s="475"/>
      <c r="AC7" s="475"/>
      <c r="AD7" s="475"/>
      <c r="AE7" s="475"/>
    </row>
    <row r="8" spans="1:31" ht="29.25" customHeight="1">
      <c r="A8" s="467"/>
      <c r="B8" s="462"/>
      <c r="C8" s="462"/>
      <c r="D8" s="462" t="s">
        <v>0</v>
      </c>
      <c r="E8" s="496" t="s">
        <v>33</v>
      </c>
      <c r="F8" s="462" t="s">
        <v>34</v>
      </c>
      <c r="G8" s="481" t="s">
        <v>2</v>
      </c>
      <c r="H8" s="483"/>
      <c r="I8" s="481" t="s">
        <v>209</v>
      </c>
      <c r="J8" s="483"/>
      <c r="K8" s="481" t="s">
        <v>210</v>
      </c>
      <c r="L8" s="483"/>
      <c r="M8" s="481" t="s">
        <v>2</v>
      </c>
      <c r="N8" s="483"/>
      <c r="O8" s="493" t="s">
        <v>1</v>
      </c>
      <c r="P8" s="476" t="s">
        <v>2</v>
      </c>
      <c r="Q8" s="477"/>
      <c r="R8" s="476" t="s">
        <v>209</v>
      </c>
      <c r="S8" s="477"/>
      <c r="T8" s="476" t="s">
        <v>210</v>
      </c>
      <c r="U8" s="477"/>
      <c r="V8" s="476" t="s">
        <v>2</v>
      </c>
      <c r="W8" s="477"/>
      <c r="X8" s="478" t="s">
        <v>1</v>
      </c>
      <c r="Y8" s="475"/>
      <c r="Z8" s="475"/>
      <c r="AA8" s="475"/>
      <c r="AB8" s="475"/>
      <c r="AC8" s="475"/>
      <c r="AD8" s="475"/>
      <c r="AE8" s="475"/>
    </row>
    <row r="9" spans="1:31" ht="53.25" customHeight="1" thickBot="1">
      <c r="A9" s="468"/>
      <c r="B9" s="463"/>
      <c r="C9" s="463"/>
      <c r="D9" s="498"/>
      <c r="E9" s="497"/>
      <c r="F9" s="498"/>
      <c r="G9" s="116" t="s">
        <v>37</v>
      </c>
      <c r="H9" s="116" t="s">
        <v>38</v>
      </c>
      <c r="I9" s="116" t="s">
        <v>37</v>
      </c>
      <c r="J9" s="116" t="s">
        <v>38</v>
      </c>
      <c r="K9" s="116" t="s">
        <v>37</v>
      </c>
      <c r="L9" s="116" t="s">
        <v>38</v>
      </c>
      <c r="M9" s="116" t="s">
        <v>37</v>
      </c>
      <c r="N9" s="116" t="s">
        <v>38</v>
      </c>
      <c r="O9" s="494"/>
      <c r="P9" s="106" t="s">
        <v>37</v>
      </c>
      <c r="Q9" s="106" t="s">
        <v>38</v>
      </c>
      <c r="R9" s="106" t="s">
        <v>37</v>
      </c>
      <c r="S9" s="106" t="s">
        <v>38</v>
      </c>
      <c r="T9" s="106" t="s">
        <v>37</v>
      </c>
      <c r="U9" s="106" t="s">
        <v>38</v>
      </c>
      <c r="V9" s="106" t="s">
        <v>37</v>
      </c>
      <c r="W9" s="106" t="s">
        <v>38</v>
      </c>
      <c r="X9" s="479"/>
      <c r="Y9" s="475"/>
      <c r="Z9" s="475"/>
      <c r="AA9" s="475"/>
      <c r="AB9" s="475"/>
      <c r="AC9" s="475"/>
      <c r="AD9" s="475"/>
      <c r="AE9" s="475"/>
    </row>
    <row r="10" spans="1:31" ht="23.25" customHeight="1">
      <c r="A10" s="258" t="s">
        <v>176</v>
      </c>
      <c r="B10" s="26"/>
      <c r="C10" s="98"/>
      <c r="D10" s="26"/>
      <c r="E10" s="210"/>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7"/>
    </row>
    <row r="11" spans="1:31" ht="29.25" customHeight="1">
      <c r="A11" s="241">
        <v>1.1000000000000001</v>
      </c>
      <c r="B11" s="28" t="s">
        <v>22</v>
      </c>
      <c r="C11" s="29" t="str">
        <f>Razem!C6</f>
        <v>0912-7LEK-B1.1-A</v>
      </c>
      <c r="D11" s="142">
        <v>2</v>
      </c>
      <c r="E11" s="114" t="s">
        <v>230</v>
      </c>
      <c r="F11" s="31"/>
      <c r="G11" s="91">
        <v>40</v>
      </c>
      <c r="H11" s="110">
        <v>15</v>
      </c>
      <c r="I11" s="91">
        <v>30</v>
      </c>
      <c r="J11" s="110">
        <v>75</v>
      </c>
      <c r="K11" s="91">
        <v>45</v>
      </c>
      <c r="L11" s="91"/>
      <c r="M11" s="91"/>
      <c r="N11" s="91"/>
      <c r="O11" s="92">
        <v>9</v>
      </c>
      <c r="P11" s="90">
        <v>35</v>
      </c>
      <c r="Q11" s="112">
        <v>35</v>
      </c>
      <c r="R11" s="90">
        <v>30</v>
      </c>
      <c r="S11" s="112">
        <v>75</v>
      </c>
      <c r="T11" s="90">
        <v>45</v>
      </c>
      <c r="U11" s="90"/>
      <c r="V11" s="90"/>
      <c r="W11" s="90"/>
      <c r="X11" s="90">
        <v>8</v>
      </c>
      <c r="Y11" s="32">
        <f>SUM(G11,I11,K11,M11,P11,R11,T11,V11)</f>
        <v>225</v>
      </c>
      <c r="Z11" s="32">
        <f>SUM(G11,P11)</f>
        <v>75</v>
      </c>
      <c r="AA11" s="32">
        <f>SUM(I11,R11)</f>
        <v>60</v>
      </c>
      <c r="AB11" s="32">
        <f>SUM(K11,T11)</f>
        <v>90</v>
      </c>
      <c r="AC11" s="32">
        <f>SUM(M11,V11)</f>
        <v>0</v>
      </c>
      <c r="AD11" s="32">
        <f>SUM(G11:N11,P11:W11)</f>
        <v>425</v>
      </c>
      <c r="AE11" s="32">
        <f>SUM(O11,X11)</f>
        <v>17</v>
      </c>
    </row>
    <row r="12" spans="1:31" ht="29.25" customHeight="1">
      <c r="A12" s="241">
        <v>1.2</v>
      </c>
      <c r="B12" s="28" t="s">
        <v>23</v>
      </c>
      <c r="C12" s="29" t="str">
        <f>Razem!C7</f>
        <v>0912-7LEK-B1.2-H</v>
      </c>
      <c r="D12" s="142">
        <v>2</v>
      </c>
      <c r="E12" s="114" t="s">
        <v>230</v>
      </c>
      <c r="F12" s="31"/>
      <c r="G12" s="91">
        <v>25</v>
      </c>
      <c r="H12" s="110">
        <v>35</v>
      </c>
      <c r="I12" s="91">
        <v>20</v>
      </c>
      <c r="J12" s="110">
        <v>50</v>
      </c>
      <c r="K12" s="91">
        <v>20</v>
      </c>
      <c r="L12" s="91"/>
      <c r="M12" s="91"/>
      <c r="N12" s="91"/>
      <c r="O12" s="92">
        <v>6</v>
      </c>
      <c r="P12" s="90">
        <v>10</v>
      </c>
      <c r="Q12" s="112">
        <v>30</v>
      </c>
      <c r="R12" s="90">
        <v>15</v>
      </c>
      <c r="S12" s="112">
        <v>30</v>
      </c>
      <c r="T12" s="90">
        <v>15</v>
      </c>
      <c r="U12" s="90"/>
      <c r="V12" s="90"/>
      <c r="W12" s="90"/>
      <c r="X12" s="90">
        <v>4</v>
      </c>
      <c r="Y12" s="32">
        <f>SUM(G12,I12,K12,M12,P12,R12,T12,V12)</f>
        <v>105</v>
      </c>
      <c r="Z12" s="32">
        <f>SUM(G12,P12)</f>
        <v>35</v>
      </c>
      <c r="AA12" s="32">
        <f>SUM(I12,R12)</f>
        <v>35</v>
      </c>
      <c r="AB12" s="32">
        <f>SUM(K12,T12)</f>
        <v>35</v>
      </c>
      <c r="AC12" s="32">
        <f>SUM(M12,V12)</f>
        <v>0</v>
      </c>
      <c r="AD12" s="32">
        <f>SUM(G12:N12,P12:W12)</f>
        <v>250</v>
      </c>
      <c r="AE12" s="32">
        <f>SUM(O12,X12)</f>
        <v>10</v>
      </c>
    </row>
    <row r="13" spans="1:31">
      <c r="A13" s="464" t="s">
        <v>24</v>
      </c>
      <c r="B13" s="465"/>
      <c r="C13" s="33"/>
      <c r="D13" s="34"/>
      <c r="E13" s="221"/>
      <c r="F13" s="34"/>
      <c r="G13" s="34">
        <f t="shared" ref="G13:X13" si="0">SUM(G11:G12)</f>
        <v>65</v>
      </c>
      <c r="H13" s="111">
        <f t="shared" si="0"/>
        <v>50</v>
      </c>
      <c r="I13" s="34">
        <f t="shared" si="0"/>
        <v>50</v>
      </c>
      <c r="J13" s="111">
        <f t="shared" si="0"/>
        <v>125</v>
      </c>
      <c r="K13" s="34">
        <f t="shared" si="0"/>
        <v>65</v>
      </c>
      <c r="L13" s="34">
        <f t="shared" si="0"/>
        <v>0</v>
      </c>
      <c r="M13" s="34">
        <f t="shared" si="0"/>
        <v>0</v>
      </c>
      <c r="N13" s="34">
        <f t="shared" si="0"/>
        <v>0</v>
      </c>
      <c r="O13" s="34">
        <f t="shared" si="0"/>
        <v>15</v>
      </c>
      <c r="P13" s="34">
        <f t="shared" si="0"/>
        <v>45</v>
      </c>
      <c r="Q13" s="111">
        <f t="shared" si="0"/>
        <v>65</v>
      </c>
      <c r="R13" s="34">
        <f t="shared" si="0"/>
        <v>45</v>
      </c>
      <c r="S13" s="34">
        <f t="shared" si="0"/>
        <v>105</v>
      </c>
      <c r="T13" s="34">
        <f t="shared" si="0"/>
        <v>60</v>
      </c>
      <c r="U13" s="34">
        <f t="shared" si="0"/>
        <v>0</v>
      </c>
      <c r="V13" s="34">
        <f t="shared" si="0"/>
        <v>0</v>
      </c>
      <c r="W13" s="34">
        <f t="shared" si="0"/>
        <v>0</v>
      </c>
      <c r="X13" s="34">
        <f t="shared" si="0"/>
        <v>12</v>
      </c>
      <c r="Y13" s="34">
        <f t="shared" ref="Y13:AE13" si="1">SUM(Y11:Y12)</f>
        <v>330</v>
      </c>
      <c r="Z13" s="34">
        <f t="shared" si="1"/>
        <v>110</v>
      </c>
      <c r="AA13" s="34">
        <f t="shared" si="1"/>
        <v>95</v>
      </c>
      <c r="AB13" s="34">
        <f t="shared" si="1"/>
        <v>125</v>
      </c>
      <c r="AC13" s="34">
        <f t="shared" si="1"/>
        <v>0</v>
      </c>
      <c r="AD13" s="34">
        <f t="shared" si="1"/>
        <v>675</v>
      </c>
      <c r="AE13" s="34">
        <f t="shared" si="1"/>
        <v>27</v>
      </c>
    </row>
    <row r="14" spans="1:31" ht="22.5" customHeight="1">
      <c r="A14" s="246" t="s">
        <v>44</v>
      </c>
      <c r="B14" s="35"/>
      <c r="C14" s="36"/>
      <c r="D14" s="35"/>
      <c r="E14" s="222"/>
      <c r="F14" s="35"/>
      <c r="G14" s="37"/>
      <c r="H14" s="37"/>
      <c r="I14" s="37"/>
      <c r="J14" s="37"/>
      <c r="K14" s="37"/>
      <c r="L14" s="37"/>
      <c r="M14" s="37"/>
      <c r="N14" s="37"/>
      <c r="O14" s="37"/>
      <c r="P14" s="37"/>
      <c r="Q14" s="37"/>
      <c r="R14" s="37"/>
      <c r="S14" s="37"/>
      <c r="T14" s="37"/>
      <c r="U14" s="37"/>
      <c r="V14" s="37"/>
      <c r="W14" s="37"/>
      <c r="X14" s="37"/>
      <c r="Y14" s="37"/>
      <c r="Z14" s="37"/>
      <c r="AA14" s="37"/>
      <c r="AB14" s="37"/>
      <c r="AC14" s="37"/>
      <c r="AD14" s="37"/>
      <c r="AE14" s="38"/>
    </row>
    <row r="15" spans="1:31" ht="27" customHeight="1">
      <c r="A15" s="240">
        <v>2.2000000000000002</v>
      </c>
      <c r="B15" s="28" t="s">
        <v>45</v>
      </c>
      <c r="C15" s="29" t="str">
        <f>Razem!C11</f>
        <v>0912-7LEK-B2.2-BBK</v>
      </c>
      <c r="D15" s="142">
        <v>2</v>
      </c>
      <c r="E15" s="115">
        <v>2</v>
      </c>
      <c r="F15" s="31"/>
      <c r="G15" s="91"/>
      <c r="H15" s="91"/>
      <c r="I15" s="91"/>
      <c r="J15" s="91"/>
      <c r="K15" s="91"/>
      <c r="L15" s="91"/>
      <c r="M15" s="91"/>
      <c r="N15" s="91"/>
      <c r="O15" s="91"/>
      <c r="P15" s="90">
        <v>30</v>
      </c>
      <c r="Q15" s="112">
        <v>20</v>
      </c>
      <c r="R15" s="90"/>
      <c r="S15" s="90"/>
      <c r="T15" s="90"/>
      <c r="U15" s="112"/>
      <c r="V15" s="90">
        <v>30</v>
      </c>
      <c r="W15" s="112">
        <v>20</v>
      </c>
      <c r="X15" s="90">
        <v>4</v>
      </c>
      <c r="Y15" s="32">
        <f>SUM(G15,I15,K15,M15,P15,R15,T15,V15)</f>
        <v>60</v>
      </c>
      <c r="Z15" s="32">
        <f>SUM(G15,P15)</f>
        <v>30</v>
      </c>
      <c r="AA15" s="32">
        <f>SUM(I15,R15)</f>
        <v>0</v>
      </c>
      <c r="AB15" s="32">
        <f>SUM(K15,T15)</f>
        <v>0</v>
      </c>
      <c r="AC15" s="32">
        <f>SUM(M15,V15)</f>
        <v>30</v>
      </c>
      <c r="AD15" s="32">
        <f>SUM(G15:N15,P15:W15)</f>
        <v>100</v>
      </c>
      <c r="AE15" s="32">
        <f>SUM(O15,X15)</f>
        <v>4</v>
      </c>
    </row>
    <row r="16" spans="1:31" ht="29.25" customHeight="1">
      <c r="A16" s="240">
        <v>2.2999999999999998</v>
      </c>
      <c r="B16" s="28" t="s">
        <v>46</v>
      </c>
      <c r="C16" s="29" t="str">
        <f>Razem!C12</f>
        <v>0912-7LEK-B2.3-C</v>
      </c>
      <c r="D16" s="142">
        <v>1</v>
      </c>
      <c r="E16" s="115">
        <v>1</v>
      </c>
      <c r="F16" s="31"/>
      <c r="G16" s="91">
        <v>15</v>
      </c>
      <c r="H16" s="110">
        <v>10</v>
      </c>
      <c r="I16" s="91"/>
      <c r="J16" s="91"/>
      <c r="K16" s="91"/>
      <c r="L16" s="91"/>
      <c r="M16" s="91">
        <v>20</v>
      </c>
      <c r="N16" s="110">
        <v>30</v>
      </c>
      <c r="O16" s="91">
        <v>3</v>
      </c>
      <c r="P16" s="90"/>
      <c r="Q16" s="112"/>
      <c r="R16" s="90"/>
      <c r="S16" s="90"/>
      <c r="T16" s="90"/>
      <c r="U16" s="112"/>
      <c r="V16" s="90"/>
      <c r="W16" s="112"/>
      <c r="X16" s="90"/>
      <c r="Y16" s="32">
        <f>SUM(G16,I16,K16,M16,P16,R16,T16,V16)</f>
        <v>35</v>
      </c>
      <c r="Z16" s="32">
        <f>SUM(G16,P16)</f>
        <v>15</v>
      </c>
      <c r="AA16" s="32">
        <f>SUM(I16,R16)</f>
        <v>0</v>
      </c>
      <c r="AB16" s="32">
        <f>SUM(K16,T16)</f>
        <v>0</v>
      </c>
      <c r="AC16" s="32">
        <f>SUM(M16,V16)</f>
        <v>20</v>
      </c>
      <c r="AD16" s="32">
        <f t="shared" ref="AD16:AD18" si="2">SUM(G16:N16,P16:W16)</f>
        <v>75</v>
      </c>
      <c r="AE16" s="32">
        <f>SUM(O16,X16)</f>
        <v>3</v>
      </c>
    </row>
    <row r="17" spans="1:31" ht="33.75" customHeight="1">
      <c r="A17" s="240">
        <v>2.7</v>
      </c>
      <c r="B17" s="28" t="s">
        <v>47</v>
      </c>
      <c r="C17" s="29" t="str">
        <f>"0912-7LEK-B"&amp;A17&amp;"-"&amp;UPPER(LEFT(B17,1))&amp;"EI"</f>
        <v>0912-7LEK-B2.7-BEI</v>
      </c>
      <c r="D17" s="142">
        <v>2</v>
      </c>
      <c r="E17" s="115" t="s">
        <v>230</v>
      </c>
      <c r="F17" s="31"/>
      <c r="G17" s="91">
        <v>15</v>
      </c>
      <c r="H17" s="110">
        <v>10</v>
      </c>
      <c r="I17" s="91">
        <v>35</v>
      </c>
      <c r="J17" s="110">
        <v>15</v>
      </c>
      <c r="K17" s="91"/>
      <c r="L17" s="91"/>
      <c r="M17" s="91"/>
      <c r="N17" s="91"/>
      <c r="O17" s="91">
        <v>3</v>
      </c>
      <c r="P17" s="90">
        <v>15</v>
      </c>
      <c r="Q17" s="112">
        <v>10</v>
      </c>
      <c r="R17" s="90">
        <v>15</v>
      </c>
      <c r="S17" s="112">
        <v>10</v>
      </c>
      <c r="T17" s="90"/>
      <c r="U17" s="112"/>
      <c r="V17" s="90"/>
      <c r="W17" s="112"/>
      <c r="X17" s="90">
        <v>2</v>
      </c>
      <c r="Y17" s="32">
        <f>SUM(G17,I17,K17,M17,P17,R17,T17,V17)</f>
        <v>80</v>
      </c>
      <c r="Z17" s="32">
        <f>SUM(G17,P17)</f>
        <v>30</v>
      </c>
      <c r="AA17" s="32">
        <f>SUM(I17,R17)</f>
        <v>50</v>
      </c>
      <c r="AB17" s="32">
        <f>SUM(K17,T17)</f>
        <v>0</v>
      </c>
      <c r="AC17" s="32">
        <f>SUM(M17,V17)</f>
        <v>0</v>
      </c>
      <c r="AD17" s="32">
        <f t="shared" si="2"/>
        <v>125</v>
      </c>
      <c r="AE17" s="32">
        <f>SUM(O17,X17)</f>
        <v>5</v>
      </c>
    </row>
    <row r="18" spans="1:31" ht="33.75" customHeight="1">
      <c r="A18" s="240">
        <v>2.8</v>
      </c>
      <c r="B18" s="28" t="s">
        <v>48</v>
      </c>
      <c r="C18" s="29" t="str">
        <f>Razem!C17</f>
        <v>0912-7LEK-B2.8-FP</v>
      </c>
      <c r="D18" s="142">
        <v>2</v>
      </c>
      <c r="E18" s="115" t="s">
        <v>230</v>
      </c>
      <c r="F18" s="31"/>
      <c r="G18" s="91"/>
      <c r="H18" s="110"/>
      <c r="I18" s="91"/>
      <c r="J18" s="91"/>
      <c r="K18" s="91"/>
      <c r="L18" s="91"/>
      <c r="M18" s="91"/>
      <c r="N18" s="91"/>
      <c r="O18" s="91"/>
      <c r="P18" s="90"/>
      <c r="Q18" s="112"/>
      <c r="R18" s="90">
        <v>15</v>
      </c>
      <c r="S18" s="112">
        <v>10</v>
      </c>
      <c r="T18" s="90">
        <v>20</v>
      </c>
      <c r="U18" s="112">
        <v>5</v>
      </c>
      <c r="V18" s="90"/>
      <c r="W18" s="112"/>
      <c r="X18" s="90">
        <v>2</v>
      </c>
      <c r="Y18" s="32">
        <f>SUM(G18,I18,K18,M18,P18,R18,T18,V18)</f>
        <v>35</v>
      </c>
      <c r="Z18" s="32">
        <f>SUM(G18,P18)</f>
        <v>0</v>
      </c>
      <c r="AA18" s="32">
        <f>SUM(I18,R18)</f>
        <v>15</v>
      </c>
      <c r="AB18" s="32">
        <f>SUM(K18,T18)</f>
        <v>20</v>
      </c>
      <c r="AC18" s="32">
        <f>SUM(M18,V18)</f>
        <v>0</v>
      </c>
      <c r="AD18" s="32">
        <f t="shared" si="2"/>
        <v>50</v>
      </c>
      <c r="AE18" s="32">
        <f>SUM(O18,X18)</f>
        <v>2</v>
      </c>
    </row>
    <row r="19" spans="1:31" ht="15.75">
      <c r="A19" s="464" t="s">
        <v>24</v>
      </c>
      <c r="B19" s="465"/>
      <c r="C19" s="33"/>
      <c r="D19" s="34"/>
      <c r="E19" s="221"/>
      <c r="F19" s="34"/>
      <c r="G19" s="39">
        <f t="shared" ref="G19:X19" si="3">SUM(G15:G18)</f>
        <v>30</v>
      </c>
      <c r="H19" s="39">
        <f t="shared" si="3"/>
        <v>20</v>
      </c>
      <c r="I19" s="39">
        <f t="shared" si="3"/>
        <v>35</v>
      </c>
      <c r="J19" s="39">
        <f t="shared" si="3"/>
        <v>15</v>
      </c>
      <c r="K19" s="39">
        <f t="shared" si="3"/>
        <v>0</v>
      </c>
      <c r="L19" s="39">
        <f t="shared" si="3"/>
        <v>0</v>
      </c>
      <c r="M19" s="39">
        <f t="shared" si="3"/>
        <v>20</v>
      </c>
      <c r="N19" s="39">
        <f t="shared" si="3"/>
        <v>30</v>
      </c>
      <c r="O19" s="39">
        <f t="shared" si="3"/>
        <v>6</v>
      </c>
      <c r="P19" s="39">
        <f t="shared" si="3"/>
        <v>45</v>
      </c>
      <c r="Q19" s="39">
        <f t="shared" si="3"/>
        <v>30</v>
      </c>
      <c r="R19" s="39">
        <f t="shared" si="3"/>
        <v>30</v>
      </c>
      <c r="S19" s="39">
        <f t="shared" si="3"/>
        <v>20</v>
      </c>
      <c r="T19" s="39">
        <f t="shared" si="3"/>
        <v>20</v>
      </c>
      <c r="U19" s="39">
        <f t="shared" si="3"/>
        <v>5</v>
      </c>
      <c r="V19" s="39">
        <f t="shared" si="3"/>
        <v>30</v>
      </c>
      <c r="W19" s="39">
        <f t="shared" si="3"/>
        <v>20</v>
      </c>
      <c r="X19" s="39">
        <f t="shared" si="3"/>
        <v>8</v>
      </c>
      <c r="Y19" s="39">
        <f t="shared" ref="Y19:AE19" si="4">SUM(Y15:Y18)</f>
        <v>210</v>
      </c>
      <c r="Z19" s="39">
        <f t="shared" si="4"/>
        <v>75</v>
      </c>
      <c r="AA19" s="39">
        <f t="shared" si="4"/>
        <v>65</v>
      </c>
      <c r="AB19" s="39">
        <f t="shared" si="4"/>
        <v>20</v>
      </c>
      <c r="AC19" s="39">
        <f t="shared" si="4"/>
        <v>50</v>
      </c>
      <c r="AD19" s="39">
        <f t="shared" si="4"/>
        <v>350</v>
      </c>
      <c r="AE19" s="39">
        <f t="shared" si="4"/>
        <v>14</v>
      </c>
    </row>
    <row r="20" spans="1:31" ht="19.5" customHeight="1">
      <c r="A20" s="258" t="s">
        <v>49</v>
      </c>
      <c r="B20" s="35"/>
      <c r="C20" s="36"/>
      <c r="D20" s="35"/>
      <c r="E20" s="222"/>
      <c r="F20" s="35"/>
      <c r="G20" s="37"/>
      <c r="H20" s="37"/>
      <c r="I20" s="37"/>
      <c r="J20" s="37"/>
      <c r="K20" s="37"/>
      <c r="L20" s="37"/>
      <c r="M20" s="37"/>
      <c r="N20" s="37"/>
      <c r="O20" s="37"/>
      <c r="P20" s="37"/>
      <c r="Q20" s="37"/>
      <c r="R20" s="37"/>
      <c r="S20" s="37"/>
      <c r="T20" s="37"/>
      <c r="U20" s="37"/>
      <c r="V20" s="37"/>
      <c r="W20" s="37"/>
      <c r="X20" s="37"/>
      <c r="Y20" s="37"/>
      <c r="Z20" s="37"/>
      <c r="AA20" s="37"/>
      <c r="AB20" s="37"/>
      <c r="AC20" s="37"/>
      <c r="AD20" s="37"/>
      <c r="AE20" s="38"/>
    </row>
    <row r="21" spans="1:31" ht="30.75" customHeight="1">
      <c r="A21" s="239">
        <v>4.0999999999999996</v>
      </c>
      <c r="B21" s="28" t="s">
        <v>50</v>
      </c>
      <c r="C21" s="29" t="str">
        <f>Razem!C29</f>
        <v>0912-7LEK-B4.1-M</v>
      </c>
      <c r="D21" s="30"/>
      <c r="E21" s="115" t="s">
        <v>228</v>
      </c>
      <c r="F21" s="31"/>
      <c r="G21" s="91"/>
      <c r="H21" s="110"/>
      <c r="I21" s="91"/>
      <c r="J21" s="91"/>
      <c r="K21" s="91"/>
      <c r="L21" s="91"/>
      <c r="M21" s="91"/>
      <c r="N21" s="91"/>
      <c r="O21" s="91"/>
      <c r="P21" s="90">
        <v>15</v>
      </c>
      <c r="Q21" s="112">
        <v>10</v>
      </c>
      <c r="R21" s="90"/>
      <c r="S21" s="90"/>
      <c r="T21" s="90"/>
      <c r="U21" s="90"/>
      <c r="V21" s="90"/>
      <c r="W21" s="90"/>
      <c r="X21" s="90">
        <v>1</v>
      </c>
      <c r="Y21" s="32">
        <f t="shared" ref="Y21:Y25" si="5">SUM(G21,I21,K21,M21,P21,R21,T21,V21)</f>
        <v>15</v>
      </c>
      <c r="Z21" s="32">
        <f t="shared" ref="Z21:Z25" si="6">SUM(G21,P21)</f>
        <v>15</v>
      </c>
      <c r="AA21" s="32">
        <f t="shared" ref="AA21:AA25" si="7">SUM(I21,R21)</f>
        <v>0</v>
      </c>
      <c r="AB21" s="32">
        <f t="shared" ref="AB21:AB25" si="8">SUM(K21,T21)</f>
        <v>0</v>
      </c>
      <c r="AC21" s="32">
        <f t="shared" ref="AC21:AC25" si="9">SUM(M21,V21)</f>
        <v>0</v>
      </c>
      <c r="AD21" s="32">
        <f t="shared" ref="AD21:AD22" si="10">SUM(H21:N21,P21:W21)</f>
        <v>25</v>
      </c>
      <c r="AE21" s="32">
        <f t="shared" ref="AE21:AE25" si="11">SUM(O21,X21)</f>
        <v>1</v>
      </c>
    </row>
    <row r="22" spans="1:31" ht="24.75" customHeight="1">
      <c r="A22" s="241">
        <v>4.2</v>
      </c>
      <c r="B22" s="28" t="s">
        <v>51</v>
      </c>
      <c r="C22" s="29" t="str">
        <f>Razem!C30</f>
        <v>0912-7LEK-B4.2-M</v>
      </c>
      <c r="D22" s="30"/>
      <c r="E22" s="115">
        <v>2</v>
      </c>
      <c r="F22" s="31"/>
      <c r="G22" s="91"/>
      <c r="H22" s="110"/>
      <c r="I22" s="91"/>
      <c r="J22" s="91"/>
      <c r="K22" s="91"/>
      <c r="L22" s="91"/>
      <c r="M22" s="91"/>
      <c r="N22" s="91"/>
      <c r="O22" s="91"/>
      <c r="P22" s="90">
        <v>15</v>
      </c>
      <c r="Q22" s="112">
        <v>10</v>
      </c>
      <c r="R22" s="90"/>
      <c r="S22" s="90"/>
      <c r="T22" s="90"/>
      <c r="U22" s="90"/>
      <c r="V22" s="90"/>
      <c r="W22" s="90"/>
      <c r="X22" s="90">
        <v>1</v>
      </c>
      <c r="Y22" s="32">
        <f t="shared" si="5"/>
        <v>15</v>
      </c>
      <c r="Z22" s="32">
        <f t="shared" si="6"/>
        <v>15</v>
      </c>
      <c r="AA22" s="32">
        <f t="shared" si="7"/>
        <v>0</v>
      </c>
      <c r="AB22" s="32">
        <f t="shared" si="8"/>
        <v>0</v>
      </c>
      <c r="AC22" s="32">
        <f t="shared" si="9"/>
        <v>0</v>
      </c>
      <c r="AD22" s="32">
        <f t="shared" si="10"/>
        <v>25</v>
      </c>
      <c r="AE22" s="32">
        <f t="shared" si="11"/>
        <v>1</v>
      </c>
    </row>
    <row r="23" spans="1:31" ht="24.75" customHeight="1">
      <c r="A23" s="239">
        <v>4.3</v>
      </c>
      <c r="B23" s="28" t="s">
        <v>52</v>
      </c>
      <c r="C23" s="29" t="str">
        <f>Razem!C31</f>
        <v>0912-7LEK-B4.3-E</v>
      </c>
      <c r="D23" s="30"/>
      <c r="E23" s="115">
        <v>1</v>
      </c>
      <c r="F23" s="31"/>
      <c r="G23" s="91">
        <v>15</v>
      </c>
      <c r="H23" s="110">
        <v>10</v>
      </c>
      <c r="I23" s="91"/>
      <c r="J23" s="91"/>
      <c r="K23" s="91"/>
      <c r="L23" s="91"/>
      <c r="M23" s="91"/>
      <c r="N23" s="91"/>
      <c r="O23" s="91">
        <v>1</v>
      </c>
      <c r="P23" s="90"/>
      <c r="Q23" s="112"/>
      <c r="R23" s="90"/>
      <c r="S23" s="90"/>
      <c r="T23" s="90"/>
      <c r="U23" s="90"/>
      <c r="V23" s="90"/>
      <c r="W23" s="90"/>
      <c r="X23" s="90"/>
      <c r="Y23" s="32">
        <f t="shared" si="5"/>
        <v>15</v>
      </c>
      <c r="Z23" s="32">
        <f t="shared" si="6"/>
        <v>15</v>
      </c>
      <c r="AA23" s="32">
        <f t="shared" si="7"/>
        <v>0</v>
      </c>
      <c r="AB23" s="32">
        <f t="shared" si="8"/>
        <v>0</v>
      </c>
      <c r="AC23" s="32">
        <f t="shared" si="9"/>
        <v>0</v>
      </c>
      <c r="AD23" s="32">
        <v>25</v>
      </c>
      <c r="AE23" s="32">
        <f t="shared" si="11"/>
        <v>1</v>
      </c>
    </row>
    <row r="24" spans="1:31" ht="24.75" customHeight="1">
      <c r="A24" s="241">
        <v>4.4000000000000004</v>
      </c>
      <c r="B24" s="28" t="s">
        <v>53</v>
      </c>
      <c r="C24" s="29" t="str">
        <f>"0912-7LEK-B"&amp;A24&amp;"-"&amp;UPPER(LEFT(B24,1))&amp;"P"</f>
        <v>0912-7LEK-B4.4-EP</v>
      </c>
      <c r="D24" s="30"/>
      <c r="E24" s="115">
        <v>1</v>
      </c>
      <c r="F24" s="31"/>
      <c r="G24" s="91">
        <v>15</v>
      </c>
      <c r="H24" s="110">
        <v>10</v>
      </c>
      <c r="I24" s="91"/>
      <c r="J24" s="91"/>
      <c r="K24" s="91"/>
      <c r="L24" s="91"/>
      <c r="M24" s="91"/>
      <c r="N24" s="91"/>
      <c r="O24" s="91">
        <v>1</v>
      </c>
      <c r="P24" s="90"/>
      <c r="Q24" s="112"/>
      <c r="R24" s="90"/>
      <c r="S24" s="90"/>
      <c r="T24" s="90"/>
      <c r="U24" s="90"/>
      <c r="V24" s="90"/>
      <c r="W24" s="90"/>
      <c r="X24" s="90"/>
      <c r="Y24" s="32">
        <f t="shared" si="5"/>
        <v>15</v>
      </c>
      <c r="Z24" s="32">
        <f t="shared" si="6"/>
        <v>15</v>
      </c>
      <c r="AA24" s="32">
        <f t="shared" si="7"/>
        <v>0</v>
      </c>
      <c r="AB24" s="32">
        <f t="shared" si="8"/>
        <v>0</v>
      </c>
      <c r="AC24" s="32">
        <f t="shared" si="9"/>
        <v>0</v>
      </c>
      <c r="AD24" s="32">
        <v>25</v>
      </c>
      <c r="AE24" s="32">
        <f t="shared" si="11"/>
        <v>1</v>
      </c>
    </row>
    <row r="25" spans="1:31" ht="24.75" customHeight="1">
      <c r="A25" s="239">
        <v>4.5</v>
      </c>
      <c r="B25" s="28" t="s">
        <v>54</v>
      </c>
      <c r="C25" s="29" t="str">
        <f>Razem!C33</f>
        <v>0912-7LEK-B4.5-H</v>
      </c>
      <c r="D25" s="30"/>
      <c r="E25" s="115" t="s">
        <v>230</v>
      </c>
      <c r="F25" s="31"/>
      <c r="G25" s="91">
        <v>30</v>
      </c>
      <c r="H25" s="110">
        <v>30</v>
      </c>
      <c r="I25" s="91"/>
      <c r="J25" s="91"/>
      <c r="K25" s="91"/>
      <c r="L25" s="91"/>
      <c r="M25" s="91"/>
      <c r="N25" s="91"/>
      <c r="O25" s="91">
        <v>2</v>
      </c>
      <c r="P25" s="90"/>
      <c r="Q25" s="112"/>
      <c r="R25" s="90"/>
      <c r="S25" s="90"/>
      <c r="T25" s="90"/>
      <c r="U25" s="90"/>
      <c r="V25" s="90"/>
      <c r="W25" s="90"/>
      <c r="X25" s="90"/>
      <c r="Y25" s="32">
        <f t="shared" si="5"/>
        <v>30</v>
      </c>
      <c r="Z25" s="32">
        <f t="shared" si="6"/>
        <v>30</v>
      </c>
      <c r="AA25" s="32">
        <f t="shared" si="7"/>
        <v>0</v>
      </c>
      <c r="AB25" s="32">
        <f t="shared" si="8"/>
        <v>0</v>
      </c>
      <c r="AC25" s="32">
        <f t="shared" si="9"/>
        <v>0</v>
      </c>
      <c r="AD25" s="32">
        <v>60</v>
      </c>
      <c r="AE25" s="32">
        <f t="shared" si="11"/>
        <v>2</v>
      </c>
    </row>
    <row r="26" spans="1:31" ht="24.75" customHeight="1">
      <c r="A26" s="241">
        <v>4.5999999999999996</v>
      </c>
      <c r="B26" s="42" t="s">
        <v>143</v>
      </c>
      <c r="C26" s="164" t="s">
        <v>294</v>
      </c>
      <c r="D26" s="317"/>
      <c r="E26" s="224">
        <v>1</v>
      </c>
      <c r="F26" s="317"/>
      <c r="G26" s="237"/>
      <c r="H26" s="110"/>
      <c r="I26" s="237">
        <v>50</v>
      </c>
      <c r="J26" s="110">
        <v>10</v>
      </c>
      <c r="K26" s="237"/>
      <c r="L26" s="237"/>
      <c r="M26" s="237"/>
      <c r="N26" s="237"/>
      <c r="O26" s="237">
        <v>2</v>
      </c>
      <c r="P26" s="236"/>
      <c r="Q26" s="236"/>
      <c r="R26" s="236"/>
      <c r="S26" s="112"/>
      <c r="T26" s="236"/>
      <c r="U26" s="236"/>
      <c r="V26" s="236"/>
      <c r="W26" s="236"/>
      <c r="X26" s="236"/>
      <c r="Y26" s="32">
        <f>SUM(G26,I26,K26,M26,P26,R26,T26,V26)</f>
        <v>50</v>
      </c>
      <c r="Z26" s="32">
        <f>SUM(G26,P26)</f>
        <v>0</v>
      </c>
      <c r="AA26" s="32">
        <f>SUM(I26,R26)</f>
        <v>50</v>
      </c>
      <c r="AB26" s="32">
        <f>SUM(K26,T26)</f>
        <v>0</v>
      </c>
      <c r="AC26" s="32">
        <f>SUM(M26,V26)</f>
        <v>0</v>
      </c>
      <c r="AD26" s="32">
        <v>60</v>
      </c>
      <c r="AE26" s="32">
        <f>SUM(O26,X26)</f>
        <v>2</v>
      </c>
    </row>
    <row r="27" spans="1:31" ht="15.75">
      <c r="A27" s="464" t="s">
        <v>24</v>
      </c>
      <c r="B27" s="465"/>
      <c r="C27" s="33"/>
      <c r="D27" s="34"/>
      <c r="E27" s="211"/>
      <c r="F27" s="34"/>
      <c r="G27" s="39">
        <f>SUM(G21:G26)</f>
        <v>60</v>
      </c>
      <c r="H27" s="39">
        <f>SUM(H21:H26)</f>
        <v>50</v>
      </c>
      <c r="I27" s="39">
        <f>SUM(I21:I26)</f>
        <v>50</v>
      </c>
      <c r="J27" s="39">
        <f t="shared" ref="J27:AC27" si="12">SUM(J21:J25)</f>
        <v>0</v>
      </c>
      <c r="K27" s="39">
        <f t="shared" si="12"/>
        <v>0</v>
      </c>
      <c r="L27" s="39">
        <f t="shared" si="12"/>
        <v>0</v>
      </c>
      <c r="M27" s="39">
        <f t="shared" si="12"/>
        <v>0</v>
      </c>
      <c r="N27" s="39">
        <f t="shared" si="12"/>
        <v>0</v>
      </c>
      <c r="O27" s="39">
        <f>SUM(O23:O26)</f>
        <v>6</v>
      </c>
      <c r="P27" s="39">
        <f t="shared" si="12"/>
        <v>30</v>
      </c>
      <c r="Q27" s="39">
        <f t="shared" si="12"/>
        <v>20</v>
      </c>
      <c r="R27" s="39">
        <f t="shared" si="12"/>
        <v>0</v>
      </c>
      <c r="S27" s="39">
        <f t="shared" si="12"/>
        <v>0</v>
      </c>
      <c r="T27" s="39">
        <f t="shared" si="12"/>
        <v>0</v>
      </c>
      <c r="U27" s="39">
        <f t="shared" si="12"/>
        <v>0</v>
      </c>
      <c r="V27" s="39">
        <f t="shared" si="12"/>
        <v>0</v>
      </c>
      <c r="W27" s="39">
        <f t="shared" si="12"/>
        <v>0</v>
      </c>
      <c r="X27" s="39">
        <f t="shared" si="12"/>
        <v>2</v>
      </c>
      <c r="Y27" s="39">
        <f>SUM(Y21:Y26)</f>
        <v>140</v>
      </c>
      <c r="Z27" s="39">
        <f>SUM(Z21:Z26)</f>
        <v>90</v>
      </c>
      <c r="AA27" s="39">
        <f>SUM(AA21:AA26)</f>
        <v>50</v>
      </c>
      <c r="AB27" s="39">
        <f t="shared" si="12"/>
        <v>0</v>
      </c>
      <c r="AC27" s="39">
        <f t="shared" si="12"/>
        <v>0</v>
      </c>
      <c r="AD27" s="39">
        <f>SUM(AD21:AD26)</f>
        <v>220</v>
      </c>
      <c r="AE27" s="39">
        <f>SUM(AE21:AE26)</f>
        <v>8</v>
      </c>
    </row>
    <row r="28" spans="1:31" ht="20.25" customHeight="1">
      <c r="A28" s="258" t="s">
        <v>186</v>
      </c>
      <c r="B28" s="35"/>
      <c r="C28" s="36"/>
      <c r="D28" s="35"/>
      <c r="E28" s="212"/>
      <c r="F28" s="35"/>
      <c r="G28" s="37"/>
      <c r="H28" s="37"/>
      <c r="I28" s="37"/>
      <c r="J28" s="37"/>
      <c r="K28" s="37"/>
      <c r="L28" s="37"/>
      <c r="M28" s="37"/>
      <c r="N28" s="37"/>
      <c r="O28" s="37"/>
      <c r="P28" s="37"/>
      <c r="Q28" s="37"/>
      <c r="R28" s="37"/>
      <c r="S28" s="37"/>
      <c r="T28" s="37"/>
      <c r="U28" s="37"/>
      <c r="V28" s="37"/>
      <c r="W28" s="37"/>
      <c r="X28" s="37"/>
      <c r="Y28" s="37"/>
      <c r="Z28" s="37"/>
      <c r="AA28" s="37"/>
      <c r="AB28" s="37"/>
      <c r="AC28" s="37"/>
      <c r="AD28" s="37"/>
      <c r="AE28" s="38"/>
    </row>
    <row r="29" spans="1:31" ht="28.5" customHeight="1">
      <c r="A29" s="239">
        <v>9.1</v>
      </c>
      <c r="B29" s="41" t="s">
        <v>56</v>
      </c>
      <c r="C29" s="29" t="str">
        <f>Razem!C87</f>
        <v>0912-7LEK-C9.1-F</v>
      </c>
      <c r="D29" s="30"/>
      <c r="E29" s="115">
        <v>2</v>
      </c>
      <c r="F29" s="31"/>
      <c r="G29" s="91"/>
      <c r="H29" s="91"/>
      <c r="I29" s="91"/>
      <c r="J29" s="91"/>
      <c r="K29" s="91"/>
      <c r="L29" s="91"/>
      <c r="M29" s="91"/>
      <c r="N29" s="91"/>
      <c r="O29" s="91"/>
      <c r="P29" s="90"/>
      <c r="Q29" s="90"/>
      <c r="R29" s="90"/>
      <c r="S29" s="90"/>
      <c r="T29" s="90">
        <v>120</v>
      </c>
      <c r="U29" s="90"/>
      <c r="V29" s="90"/>
      <c r="W29" s="90"/>
      <c r="X29" s="90">
        <v>4</v>
      </c>
      <c r="Y29" s="32">
        <f>SUM(G29,I29,K29,M29,P29,R29,T29,V29)</f>
        <v>120</v>
      </c>
      <c r="Z29" s="32">
        <f>SUM(G29,P29)</f>
        <v>0</v>
      </c>
      <c r="AA29" s="32">
        <f>SUM(I29,R29)</f>
        <v>0</v>
      </c>
      <c r="AB29" s="32">
        <f>SUM(K29,T29)</f>
        <v>120</v>
      </c>
      <c r="AC29" s="32">
        <f>SUM(M29,V29)</f>
        <v>0</v>
      </c>
      <c r="AD29" s="32">
        <f>SUM(G29:N29,P29:W29)</f>
        <v>120</v>
      </c>
      <c r="AE29" s="32">
        <f>SUM(O29,X29)</f>
        <v>4</v>
      </c>
    </row>
    <row r="30" spans="1:31" ht="15.75">
      <c r="A30" s="464" t="s">
        <v>24</v>
      </c>
      <c r="B30" s="465"/>
      <c r="C30" s="33"/>
      <c r="D30" s="34"/>
      <c r="E30" s="211"/>
      <c r="F30" s="34"/>
      <c r="G30" s="39">
        <f>SUM(G29:G29)</f>
        <v>0</v>
      </c>
      <c r="H30" s="39">
        <f t="shared" ref="H30:X30" si="13">SUM(H29:H29)</f>
        <v>0</v>
      </c>
      <c r="I30" s="39">
        <f t="shared" si="13"/>
        <v>0</v>
      </c>
      <c r="J30" s="39">
        <f t="shared" si="13"/>
        <v>0</v>
      </c>
      <c r="K30" s="39">
        <f t="shared" si="13"/>
        <v>0</v>
      </c>
      <c r="L30" s="39">
        <f t="shared" si="13"/>
        <v>0</v>
      </c>
      <c r="M30" s="39">
        <f t="shared" si="13"/>
        <v>0</v>
      </c>
      <c r="N30" s="39">
        <f t="shared" si="13"/>
        <v>0</v>
      </c>
      <c r="O30" s="39">
        <f t="shared" si="13"/>
        <v>0</v>
      </c>
      <c r="P30" s="39">
        <f t="shared" si="13"/>
        <v>0</v>
      </c>
      <c r="Q30" s="39">
        <f t="shared" si="13"/>
        <v>0</v>
      </c>
      <c r="R30" s="39">
        <f t="shared" si="13"/>
        <v>0</v>
      </c>
      <c r="S30" s="39">
        <f t="shared" si="13"/>
        <v>0</v>
      </c>
      <c r="T30" s="39">
        <f t="shared" si="13"/>
        <v>120</v>
      </c>
      <c r="U30" s="39">
        <f t="shared" si="13"/>
        <v>0</v>
      </c>
      <c r="V30" s="39">
        <f t="shared" si="13"/>
        <v>0</v>
      </c>
      <c r="W30" s="39">
        <f t="shared" si="13"/>
        <v>0</v>
      </c>
      <c r="X30" s="39">
        <f t="shared" si="13"/>
        <v>4</v>
      </c>
      <c r="Y30" s="39">
        <f>SUM(Y29:Y29)</f>
        <v>120</v>
      </c>
      <c r="Z30" s="39">
        <f>SUM(G30,P30)</f>
        <v>0</v>
      </c>
      <c r="AA30" s="39">
        <f>SUM(I30,R30)</f>
        <v>0</v>
      </c>
      <c r="AB30" s="39">
        <f>SUM(K30,T30)</f>
        <v>120</v>
      </c>
      <c r="AC30" s="39">
        <f>SUM(M30,V30)</f>
        <v>0</v>
      </c>
      <c r="AD30" s="39">
        <f>SUM(AD29:AD29)</f>
        <v>120</v>
      </c>
      <c r="AE30" s="39">
        <f>SUM(AE29:AE29)</f>
        <v>4</v>
      </c>
    </row>
    <row r="31" spans="1:31" ht="25.5" customHeight="1">
      <c r="A31" s="258" t="s">
        <v>267</v>
      </c>
      <c r="B31" s="72"/>
      <c r="C31" s="73"/>
      <c r="D31" s="72"/>
      <c r="E31" s="213"/>
      <c r="F31" s="72"/>
      <c r="G31" s="74"/>
      <c r="H31" s="74"/>
      <c r="I31" s="74"/>
      <c r="J31" s="74"/>
      <c r="K31" s="74"/>
      <c r="L31" s="74"/>
      <c r="M31" s="74"/>
      <c r="N31" s="74"/>
      <c r="O31" s="74"/>
      <c r="P31" s="74"/>
      <c r="Q31" s="74"/>
      <c r="R31" s="74"/>
      <c r="S31" s="74"/>
      <c r="T31" s="74"/>
      <c r="U31" s="74"/>
      <c r="V31" s="74"/>
      <c r="W31" s="74"/>
      <c r="X31" s="74"/>
      <c r="Y31" s="74"/>
      <c r="Z31" s="74"/>
      <c r="AA31" s="74"/>
      <c r="AB31" s="74"/>
      <c r="AC31" s="74"/>
      <c r="AD31" s="74"/>
      <c r="AE31" s="75"/>
    </row>
    <row r="32" spans="1:31" ht="24" customHeight="1">
      <c r="A32" s="242">
        <v>10.3</v>
      </c>
      <c r="B32" s="42" t="s">
        <v>57</v>
      </c>
      <c r="C32" s="29" t="str">
        <f>Razem!C97</f>
        <v>0912-7LEK-A10.3-LŁ</v>
      </c>
      <c r="D32" s="30"/>
      <c r="E32" s="224">
        <v>1</v>
      </c>
      <c r="F32" s="30"/>
      <c r="G32" s="91"/>
      <c r="H32" s="110"/>
      <c r="I32" s="91">
        <v>30</v>
      </c>
      <c r="J32" s="110"/>
      <c r="K32" s="91"/>
      <c r="L32" s="91"/>
      <c r="M32" s="91"/>
      <c r="N32" s="91"/>
      <c r="O32" s="91">
        <v>1</v>
      </c>
      <c r="P32" s="90"/>
      <c r="Q32" s="90"/>
      <c r="R32" s="90"/>
      <c r="S32" s="112"/>
      <c r="T32" s="90"/>
      <c r="U32" s="90"/>
      <c r="V32" s="90"/>
      <c r="W32" s="90"/>
      <c r="X32" s="90"/>
      <c r="Y32" s="32">
        <f t="shared" ref="Y32" si="14">SUM(G32,I32,K32,M32,P32,R32,T32,V32)</f>
        <v>30</v>
      </c>
      <c r="Z32" s="32">
        <f t="shared" ref="Z32" si="15">SUM(G32,P32)</f>
        <v>0</v>
      </c>
      <c r="AA32" s="32">
        <f t="shared" ref="AA32" si="16">SUM(I32,R32)</f>
        <v>30</v>
      </c>
      <c r="AB32" s="32">
        <f t="shared" ref="AB32" si="17">SUM(K32,T32)</f>
        <v>0</v>
      </c>
      <c r="AC32" s="32">
        <f t="shared" ref="AC32" si="18">SUM(M32,V32)</f>
        <v>0</v>
      </c>
      <c r="AD32" s="32">
        <f t="shared" ref="AD32" si="19">SUM(G32:N32,P32:W32)</f>
        <v>30</v>
      </c>
      <c r="AE32" s="32">
        <f t="shared" ref="AE32" si="20">SUM(O32,X32)</f>
        <v>1</v>
      </c>
    </row>
    <row r="33" spans="1:34" ht="24" customHeight="1">
      <c r="A33" s="242">
        <v>10.4</v>
      </c>
      <c r="B33" s="42" t="s">
        <v>58</v>
      </c>
      <c r="C33" s="29" t="str">
        <f>Razem!C98</f>
        <v>0912-7LEK-A10.4-LB</v>
      </c>
      <c r="D33" s="82"/>
      <c r="E33" s="224"/>
      <c r="F33" s="123">
        <v>1</v>
      </c>
      <c r="G33" s="91"/>
      <c r="H33" s="110"/>
      <c r="I33" s="91">
        <v>2</v>
      </c>
      <c r="J33" s="110"/>
      <c r="K33" s="91"/>
      <c r="L33" s="91"/>
      <c r="M33" s="91"/>
      <c r="N33" s="91"/>
      <c r="O33" s="91">
        <v>0</v>
      </c>
      <c r="P33" s="90"/>
      <c r="Q33" s="90"/>
      <c r="R33" s="90"/>
      <c r="S33" s="112"/>
      <c r="T33" s="90"/>
      <c r="U33" s="90"/>
      <c r="V33" s="90"/>
      <c r="W33" s="90"/>
      <c r="X33" s="90"/>
      <c r="Y33" s="32">
        <f>SUM(G33,I33,K33,M33,P33,R33,T33,V33)</f>
        <v>2</v>
      </c>
      <c r="Z33" s="32">
        <f>SUM(G33,P33)</f>
        <v>0</v>
      </c>
      <c r="AA33" s="32">
        <f>SUM(I33,R33)</f>
        <v>2</v>
      </c>
      <c r="AB33" s="32">
        <f>SUM(K33,T33)</f>
        <v>0</v>
      </c>
      <c r="AC33" s="32">
        <f>SUM(M33,V33)</f>
        <v>0</v>
      </c>
      <c r="AD33" s="32">
        <f>SUM(G33:N33,P33:W33)</f>
        <v>2</v>
      </c>
      <c r="AE33" s="32">
        <f>SUM(O33,X33)</f>
        <v>0</v>
      </c>
    </row>
    <row r="34" spans="1:34" ht="30" customHeight="1">
      <c r="A34" s="242">
        <v>10.5</v>
      </c>
      <c r="B34" s="42" t="s">
        <v>59</v>
      </c>
      <c r="C34" s="29" t="str">
        <f>Razem!C99</f>
        <v>0912-7LEK-A10.5-EHP</v>
      </c>
      <c r="D34" s="82"/>
      <c r="E34" s="224"/>
      <c r="F34" s="123">
        <v>1</v>
      </c>
      <c r="G34" s="91">
        <v>5</v>
      </c>
      <c r="H34" s="110"/>
      <c r="I34" s="91"/>
      <c r="J34" s="110"/>
      <c r="K34" s="91"/>
      <c r="L34" s="91"/>
      <c r="M34" s="91"/>
      <c r="N34" s="91"/>
      <c r="O34" s="91">
        <v>0</v>
      </c>
      <c r="P34" s="90"/>
      <c r="Q34" s="90"/>
      <c r="R34" s="90"/>
      <c r="S34" s="112"/>
      <c r="T34" s="90"/>
      <c r="U34" s="90"/>
      <c r="V34" s="90"/>
      <c r="W34" s="90"/>
      <c r="X34" s="90"/>
      <c r="Y34" s="32">
        <f>SUM(G34,I34,K34,M34,P34,R34,T34,V34)</f>
        <v>5</v>
      </c>
      <c r="Z34" s="32">
        <f>SUM(G34,P34)</f>
        <v>5</v>
      </c>
      <c r="AA34" s="32">
        <f>SUM(I34,R34)</f>
        <v>0</v>
      </c>
      <c r="AB34" s="32">
        <f>SUM(K34,T34)</f>
        <v>0</v>
      </c>
      <c r="AC34" s="32">
        <f>SUM(M34,V34)</f>
        <v>0</v>
      </c>
      <c r="AD34" s="32">
        <f t="shared" ref="AD34" si="21">SUM(G34:N34,P34:W34)</f>
        <v>5</v>
      </c>
      <c r="AE34" s="32">
        <f>SUM(O34,X34)</f>
        <v>0</v>
      </c>
    </row>
    <row r="35" spans="1:34" ht="24" customHeight="1">
      <c r="A35" s="242">
        <v>10.6</v>
      </c>
      <c r="B35" s="42" t="s">
        <v>60</v>
      </c>
      <c r="C35" s="29" t="str">
        <f>Razem!C100</f>
        <v>0912-7LEK-A10.6-PF</v>
      </c>
      <c r="D35" s="82"/>
      <c r="E35" s="224"/>
      <c r="F35" s="115" t="s">
        <v>3</v>
      </c>
      <c r="G35" s="91"/>
      <c r="H35" s="110"/>
      <c r="I35" s="91">
        <v>15</v>
      </c>
      <c r="J35" s="110"/>
      <c r="K35" s="91"/>
      <c r="L35" s="91"/>
      <c r="M35" s="91"/>
      <c r="N35" s="91"/>
      <c r="O35" s="91">
        <v>0</v>
      </c>
      <c r="P35" s="90"/>
      <c r="Q35" s="90"/>
      <c r="R35" s="90">
        <v>15</v>
      </c>
      <c r="S35" s="112"/>
      <c r="T35" s="90"/>
      <c r="U35" s="90"/>
      <c r="V35" s="90"/>
      <c r="W35" s="90"/>
      <c r="X35" s="90">
        <v>0</v>
      </c>
      <c r="Y35" s="32">
        <f>SUM(G35,I35,K35,M35,P35,R35,T35,V35)</f>
        <v>30</v>
      </c>
      <c r="Z35" s="32">
        <f>SUM(G35,P35)</f>
        <v>0</v>
      </c>
      <c r="AA35" s="32">
        <f>SUM(I35,R35)</f>
        <v>30</v>
      </c>
      <c r="AB35" s="32">
        <f>SUM(K35,T35)</f>
        <v>0</v>
      </c>
      <c r="AC35" s="32">
        <f>SUM(M35,V35)</f>
        <v>0</v>
      </c>
      <c r="AD35" s="32">
        <f t="shared" ref="AD35" si="22">SUM(G35:N35,P35:W35)</f>
        <v>30</v>
      </c>
      <c r="AE35" s="32">
        <f>SUM(O35,X35)</f>
        <v>0</v>
      </c>
    </row>
    <row r="36" spans="1:34" ht="39.75" customHeight="1">
      <c r="A36" s="469" t="s">
        <v>89</v>
      </c>
      <c r="B36" s="470"/>
      <c r="C36" s="471"/>
      <c r="D36" s="118"/>
      <c r="E36" s="224">
        <v>2</v>
      </c>
      <c r="F36" s="108"/>
      <c r="G36" s="91"/>
      <c r="H36" s="110"/>
      <c r="I36" s="91"/>
      <c r="J36" s="110"/>
      <c r="K36" s="91"/>
      <c r="L36" s="91"/>
      <c r="M36" s="91"/>
      <c r="N36" s="91"/>
      <c r="O36" s="91">
        <v>0</v>
      </c>
      <c r="P36" s="90"/>
      <c r="Q36" s="90"/>
      <c r="R36" s="90">
        <v>30</v>
      </c>
      <c r="S36" s="112">
        <v>30</v>
      </c>
      <c r="T36" s="90"/>
      <c r="U36" s="90"/>
      <c r="V36" s="90"/>
      <c r="W36" s="90"/>
      <c r="X36" s="90">
        <v>2</v>
      </c>
      <c r="Y36" s="32">
        <v>30</v>
      </c>
      <c r="Z36" s="32">
        <v>0</v>
      </c>
      <c r="AA36" s="32">
        <v>30</v>
      </c>
      <c r="AB36" s="32">
        <v>0</v>
      </c>
      <c r="AC36" s="32">
        <v>0</v>
      </c>
      <c r="AD36" s="32">
        <v>60</v>
      </c>
      <c r="AE36" s="32">
        <f>SUM(O36,X36)</f>
        <v>2</v>
      </c>
    </row>
    <row r="37" spans="1:34" ht="15.75">
      <c r="A37" s="464" t="s">
        <v>24</v>
      </c>
      <c r="B37" s="465"/>
      <c r="C37" s="33"/>
      <c r="D37" s="34"/>
      <c r="E37" s="211"/>
      <c r="F37" s="34"/>
      <c r="G37" s="39">
        <f t="shared" ref="G37:Q37" si="23">SUM(G32:G32)</f>
        <v>0</v>
      </c>
      <c r="H37" s="39">
        <f t="shared" si="23"/>
        <v>0</v>
      </c>
      <c r="I37" s="39">
        <f t="shared" si="23"/>
        <v>30</v>
      </c>
      <c r="J37" s="39">
        <f t="shared" si="23"/>
        <v>0</v>
      </c>
      <c r="K37" s="39">
        <f t="shared" si="23"/>
        <v>0</v>
      </c>
      <c r="L37" s="39">
        <f t="shared" si="23"/>
        <v>0</v>
      </c>
      <c r="M37" s="39">
        <f t="shared" si="23"/>
        <v>0</v>
      </c>
      <c r="N37" s="39">
        <f t="shared" si="23"/>
        <v>0</v>
      </c>
      <c r="O37" s="39">
        <f t="shared" si="23"/>
        <v>1</v>
      </c>
      <c r="P37" s="39">
        <f t="shared" si="23"/>
        <v>0</v>
      </c>
      <c r="Q37" s="39">
        <f t="shared" si="23"/>
        <v>0</v>
      </c>
      <c r="R37" s="39">
        <v>45</v>
      </c>
      <c r="S37" s="39">
        <v>30</v>
      </c>
      <c r="T37" s="39">
        <f>SUM(T32:T32)</f>
        <v>0</v>
      </c>
      <c r="U37" s="39">
        <f>SUM(U32:U32)</f>
        <v>0</v>
      </c>
      <c r="V37" s="39">
        <f>SUM(V32:V32)</f>
        <v>0</v>
      </c>
      <c r="W37" s="39">
        <f>SUM(W32:W32)</f>
        <v>0</v>
      </c>
      <c r="X37" s="39">
        <v>2</v>
      </c>
      <c r="Y37" s="39">
        <f>SUM(Y32:Y36)</f>
        <v>97</v>
      </c>
      <c r="Z37" s="39">
        <f>SUM(Z32:Z35)</f>
        <v>5</v>
      </c>
      <c r="AA37" s="39">
        <f>SUM(AA32:AA36)</f>
        <v>92</v>
      </c>
      <c r="AB37" s="39">
        <f>SUM(AB32:AB35)</f>
        <v>0</v>
      </c>
      <c r="AC37" s="39">
        <f>SUM(AC32:AC35)</f>
        <v>0</v>
      </c>
      <c r="AD37" s="39">
        <f>SUM(AD32:AD36)</f>
        <v>127</v>
      </c>
      <c r="AE37" s="39">
        <f>SUM(AE32:AE36)</f>
        <v>3</v>
      </c>
    </row>
    <row r="38" spans="1:34" ht="22.5" customHeight="1">
      <c r="A38" s="258" t="s">
        <v>61</v>
      </c>
      <c r="B38" s="35"/>
      <c r="C38" s="36"/>
      <c r="D38" s="35"/>
      <c r="E38" s="212"/>
      <c r="F38" s="35"/>
      <c r="G38" s="37"/>
      <c r="H38" s="37"/>
      <c r="I38" s="37"/>
      <c r="J38" s="37"/>
      <c r="K38" s="37"/>
      <c r="L38" s="37"/>
      <c r="M38" s="37"/>
      <c r="N38" s="37"/>
      <c r="O38" s="37"/>
      <c r="P38" s="37"/>
      <c r="Q38" s="37"/>
      <c r="R38" s="37"/>
      <c r="S38" s="37"/>
      <c r="T38" s="37"/>
      <c r="U38" s="37"/>
      <c r="V38" s="37"/>
      <c r="W38" s="37"/>
      <c r="X38" s="37"/>
      <c r="Y38" s="37"/>
      <c r="Z38" s="37"/>
      <c r="AA38" s="37"/>
      <c r="AB38" s="37"/>
      <c r="AC38" s="37"/>
      <c r="AD38" s="37"/>
      <c r="AE38" s="38"/>
    </row>
    <row r="39" spans="1:34" ht="23.25" customHeight="1">
      <c r="A39" s="239">
        <v>1</v>
      </c>
      <c r="B39" s="455" t="s">
        <v>66</v>
      </c>
      <c r="C39" s="456"/>
      <c r="D39" s="118"/>
      <c r="E39" s="115">
        <v>1</v>
      </c>
      <c r="F39" s="83"/>
      <c r="G39" s="91">
        <v>15</v>
      </c>
      <c r="H39" s="110">
        <v>10</v>
      </c>
      <c r="I39" s="91"/>
      <c r="J39" s="91"/>
      <c r="K39" s="91"/>
      <c r="L39" s="91"/>
      <c r="M39" s="91"/>
      <c r="N39" s="91"/>
      <c r="O39" s="91">
        <v>1</v>
      </c>
      <c r="P39" s="90"/>
      <c r="Q39" s="112"/>
      <c r="R39" s="90"/>
      <c r="S39" s="90"/>
      <c r="T39" s="90"/>
      <c r="U39" s="90"/>
      <c r="V39" s="90"/>
      <c r="W39" s="90"/>
      <c r="X39" s="90"/>
      <c r="Y39" s="32">
        <f>SUM(G39,I39,K39,M39,P39,R39,T39,V39)</f>
        <v>15</v>
      </c>
      <c r="Z39" s="32">
        <f>SUM(G39,P39)</f>
        <v>15</v>
      </c>
      <c r="AA39" s="32">
        <f t="shared" ref="AA39:AA42" si="24">SUM(J39,S39)</f>
        <v>0</v>
      </c>
      <c r="AB39" s="32">
        <f>SUM(K40,T40)</f>
        <v>0</v>
      </c>
      <c r="AC39" s="32">
        <f t="shared" ref="AC39:AC42" si="25">SUM(M39,V39)</f>
        <v>0</v>
      </c>
      <c r="AD39" s="32">
        <f>SUM(G39:N39,P39:W39)</f>
        <v>25</v>
      </c>
      <c r="AE39" s="32">
        <f>SUM(O39,X39)</f>
        <v>1</v>
      </c>
    </row>
    <row r="40" spans="1:34" ht="23.25" customHeight="1">
      <c r="A40" s="239">
        <v>2</v>
      </c>
      <c r="B40" s="455" t="s">
        <v>65</v>
      </c>
      <c r="C40" s="456"/>
      <c r="D40" s="118"/>
      <c r="E40" s="115">
        <v>1</v>
      </c>
      <c r="F40" s="83"/>
      <c r="G40" s="91">
        <v>15</v>
      </c>
      <c r="H40" s="110">
        <v>10</v>
      </c>
      <c r="I40" s="91"/>
      <c r="J40" s="91"/>
      <c r="K40" s="91"/>
      <c r="L40" s="91"/>
      <c r="M40" s="91"/>
      <c r="N40" s="91"/>
      <c r="O40" s="91">
        <v>1</v>
      </c>
      <c r="P40" s="90"/>
      <c r="Q40" s="112"/>
      <c r="R40" s="90"/>
      <c r="S40" s="90"/>
      <c r="T40" s="90"/>
      <c r="U40" s="90"/>
      <c r="V40" s="90"/>
      <c r="W40" s="90"/>
      <c r="X40" s="90"/>
      <c r="Y40" s="32">
        <f t="shared" ref="Y40:Y42" si="26">SUM(G40,I40,K40,M40,P40,R40,T40,V40)</f>
        <v>15</v>
      </c>
      <c r="Z40" s="32">
        <f t="shared" ref="Z40:Z42" si="27">SUM(G40,P40)</f>
        <v>15</v>
      </c>
      <c r="AA40" s="32">
        <f t="shared" si="24"/>
        <v>0</v>
      </c>
      <c r="AB40" s="32">
        <f t="shared" ref="AB40:AB42" si="28">SUM(K41,T41)</f>
        <v>0</v>
      </c>
      <c r="AC40" s="32">
        <f t="shared" si="25"/>
        <v>0</v>
      </c>
      <c r="AD40" s="32">
        <f t="shared" ref="AD40:AD42" si="29">SUM(G40:N40,P40:W40)</f>
        <v>25</v>
      </c>
      <c r="AE40" s="32">
        <f t="shared" ref="AE40:AE42" si="30">SUM(O40,X40)</f>
        <v>1</v>
      </c>
    </row>
    <row r="41" spans="1:34" ht="23.25" customHeight="1">
      <c r="A41" s="239">
        <v>3</v>
      </c>
      <c r="B41" s="455" t="s">
        <v>67</v>
      </c>
      <c r="C41" s="456"/>
      <c r="D41" s="82"/>
      <c r="E41" s="115">
        <v>2</v>
      </c>
      <c r="F41" s="83"/>
      <c r="G41" s="91"/>
      <c r="H41" s="110"/>
      <c r="I41" s="91"/>
      <c r="J41" s="91"/>
      <c r="K41" s="91"/>
      <c r="L41" s="91"/>
      <c r="M41" s="91"/>
      <c r="N41" s="93"/>
      <c r="O41" s="91"/>
      <c r="P41" s="90">
        <v>15</v>
      </c>
      <c r="Q41" s="112">
        <v>10</v>
      </c>
      <c r="R41" s="90"/>
      <c r="S41" s="90"/>
      <c r="T41" s="90"/>
      <c r="U41" s="90"/>
      <c r="V41" s="90"/>
      <c r="W41" s="90"/>
      <c r="X41" s="90">
        <v>1</v>
      </c>
      <c r="Y41" s="32">
        <f t="shared" si="26"/>
        <v>15</v>
      </c>
      <c r="Z41" s="32">
        <f t="shared" si="27"/>
        <v>15</v>
      </c>
      <c r="AA41" s="32">
        <f t="shared" si="24"/>
        <v>0</v>
      </c>
      <c r="AB41" s="32">
        <f t="shared" si="28"/>
        <v>0</v>
      </c>
      <c r="AC41" s="32">
        <f t="shared" si="25"/>
        <v>0</v>
      </c>
      <c r="AD41" s="32">
        <f t="shared" si="29"/>
        <v>25</v>
      </c>
      <c r="AE41" s="32">
        <f t="shared" si="30"/>
        <v>1</v>
      </c>
    </row>
    <row r="42" spans="1:34" ht="23.25" customHeight="1">
      <c r="A42" s="239">
        <v>4</v>
      </c>
      <c r="B42" s="455" t="s">
        <v>68</v>
      </c>
      <c r="C42" s="456"/>
      <c r="D42" s="82"/>
      <c r="E42" s="115">
        <v>2</v>
      </c>
      <c r="F42" s="83"/>
      <c r="G42" s="91"/>
      <c r="H42" s="110"/>
      <c r="I42" s="91"/>
      <c r="J42" s="91"/>
      <c r="K42" s="91"/>
      <c r="L42" s="91"/>
      <c r="M42" s="91"/>
      <c r="N42" s="91"/>
      <c r="O42" s="91"/>
      <c r="P42" s="90">
        <v>15</v>
      </c>
      <c r="Q42" s="112">
        <v>10</v>
      </c>
      <c r="R42" s="90"/>
      <c r="S42" s="90"/>
      <c r="T42" s="90"/>
      <c r="U42" s="90"/>
      <c r="V42" s="90"/>
      <c r="W42" s="90"/>
      <c r="X42" s="90">
        <v>1</v>
      </c>
      <c r="Y42" s="32">
        <f t="shared" si="26"/>
        <v>15</v>
      </c>
      <c r="Z42" s="32">
        <f t="shared" si="27"/>
        <v>15</v>
      </c>
      <c r="AA42" s="32">
        <f t="shared" si="24"/>
        <v>0</v>
      </c>
      <c r="AB42" s="32">
        <f t="shared" si="28"/>
        <v>0</v>
      </c>
      <c r="AC42" s="32">
        <f t="shared" si="25"/>
        <v>0</v>
      </c>
      <c r="AD42" s="32">
        <f t="shared" si="29"/>
        <v>25</v>
      </c>
      <c r="AE42" s="32">
        <f t="shared" si="30"/>
        <v>1</v>
      </c>
    </row>
    <row r="43" spans="1:34" s="47" customFormat="1" ht="21.75" customHeight="1" thickBot="1">
      <c r="A43" s="214"/>
      <c r="B43" s="76" t="s">
        <v>24</v>
      </c>
      <c r="C43" s="99"/>
      <c r="D43" s="77"/>
      <c r="E43" s="214"/>
      <c r="F43" s="77"/>
      <c r="G43" s="78">
        <f t="shared" ref="G43:X43" si="31">SUM(G39:G42)</f>
        <v>30</v>
      </c>
      <c r="H43" s="78">
        <f t="shared" si="31"/>
        <v>20</v>
      </c>
      <c r="I43" s="78">
        <f t="shared" si="31"/>
        <v>0</v>
      </c>
      <c r="J43" s="78">
        <f t="shared" si="31"/>
        <v>0</v>
      </c>
      <c r="K43" s="78">
        <f t="shared" si="31"/>
        <v>0</v>
      </c>
      <c r="L43" s="78">
        <f t="shared" si="31"/>
        <v>0</v>
      </c>
      <c r="M43" s="78">
        <f t="shared" si="31"/>
        <v>0</v>
      </c>
      <c r="N43" s="78">
        <f t="shared" si="31"/>
        <v>0</v>
      </c>
      <c r="O43" s="78">
        <f t="shared" si="31"/>
        <v>2</v>
      </c>
      <c r="P43" s="78">
        <f t="shared" si="31"/>
        <v>30</v>
      </c>
      <c r="Q43" s="78">
        <f t="shared" si="31"/>
        <v>20</v>
      </c>
      <c r="R43" s="78">
        <f t="shared" si="31"/>
        <v>0</v>
      </c>
      <c r="S43" s="78">
        <f t="shared" si="31"/>
        <v>0</v>
      </c>
      <c r="T43" s="78">
        <f t="shared" si="31"/>
        <v>0</v>
      </c>
      <c r="U43" s="78">
        <f t="shared" si="31"/>
        <v>0</v>
      </c>
      <c r="V43" s="78">
        <f t="shared" si="31"/>
        <v>0</v>
      </c>
      <c r="W43" s="78">
        <f t="shared" si="31"/>
        <v>0</v>
      </c>
      <c r="X43" s="78">
        <f t="shared" si="31"/>
        <v>2</v>
      </c>
      <c r="Y43" s="78">
        <f>SUM(Y39:Y42)</f>
        <v>60</v>
      </c>
      <c r="Z43" s="78">
        <f t="shared" ref="Z43:AE43" si="32">SUM(Z39:Z42)</f>
        <v>60</v>
      </c>
      <c r="AA43" s="78">
        <f t="shared" si="32"/>
        <v>0</v>
      </c>
      <c r="AB43" s="78">
        <f t="shared" si="32"/>
        <v>0</v>
      </c>
      <c r="AC43" s="78">
        <f t="shared" si="32"/>
        <v>0</v>
      </c>
      <c r="AD43" s="78">
        <f t="shared" si="32"/>
        <v>100</v>
      </c>
      <c r="AE43" s="78">
        <f t="shared" si="32"/>
        <v>4</v>
      </c>
    </row>
    <row r="44" spans="1:34" ht="27" customHeight="1" thickBot="1">
      <c r="A44" s="270"/>
      <c r="B44" s="44" t="s">
        <v>62</v>
      </c>
      <c r="C44" s="100"/>
      <c r="D44" s="45"/>
      <c r="E44" s="215"/>
      <c r="F44" s="45"/>
      <c r="G44" s="46">
        <f t="shared" ref="G44:W44" si="33">SUM(G13,G19,G27,G30,G37,G43)</f>
        <v>185</v>
      </c>
      <c r="H44" s="46">
        <f t="shared" si="33"/>
        <v>140</v>
      </c>
      <c r="I44" s="46">
        <f t="shared" si="33"/>
        <v>165</v>
      </c>
      <c r="J44" s="46">
        <f t="shared" si="33"/>
        <v>140</v>
      </c>
      <c r="K44" s="46">
        <f t="shared" si="33"/>
        <v>65</v>
      </c>
      <c r="L44" s="46">
        <f t="shared" si="33"/>
        <v>0</v>
      </c>
      <c r="M44" s="46">
        <f t="shared" si="33"/>
        <v>20</v>
      </c>
      <c r="N44" s="46">
        <f t="shared" si="33"/>
        <v>30</v>
      </c>
      <c r="O44" s="46">
        <f t="shared" si="33"/>
        <v>30</v>
      </c>
      <c r="P44" s="46">
        <f t="shared" si="33"/>
        <v>150</v>
      </c>
      <c r="Q44" s="46">
        <f t="shared" si="33"/>
        <v>135</v>
      </c>
      <c r="R44" s="46">
        <f t="shared" si="33"/>
        <v>120</v>
      </c>
      <c r="S44" s="46">
        <f t="shared" si="33"/>
        <v>155</v>
      </c>
      <c r="T44" s="46">
        <f t="shared" si="33"/>
        <v>200</v>
      </c>
      <c r="U44" s="46">
        <f t="shared" si="33"/>
        <v>5</v>
      </c>
      <c r="V44" s="46">
        <f t="shared" si="33"/>
        <v>30</v>
      </c>
      <c r="W44" s="46">
        <f t="shared" si="33"/>
        <v>20</v>
      </c>
      <c r="X44" s="46">
        <f>SUM(X43,X37,X30,X19,X13,X27)</f>
        <v>30</v>
      </c>
      <c r="Y44" s="46">
        <f t="shared" ref="Y44:AE44" si="34">SUM(Y13,Y19,Y27,Y30,Y37,Y43)</f>
        <v>957</v>
      </c>
      <c r="Z44" s="46">
        <f t="shared" si="34"/>
        <v>340</v>
      </c>
      <c r="AA44" s="46">
        <f t="shared" si="34"/>
        <v>302</v>
      </c>
      <c r="AB44" s="46">
        <f t="shared" si="34"/>
        <v>265</v>
      </c>
      <c r="AC44" s="46">
        <f t="shared" si="34"/>
        <v>50</v>
      </c>
      <c r="AD44" s="46">
        <f t="shared" si="34"/>
        <v>1592</v>
      </c>
      <c r="AE44" s="46">
        <f t="shared" si="34"/>
        <v>60</v>
      </c>
    </row>
    <row r="45" spans="1:34" ht="21" customHeight="1">
      <c r="A45" s="272"/>
      <c r="B45" s="48"/>
      <c r="C45" s="49"/>
      <c r="D45" s="50"/>
      <c r="E45" s="216"/>
      <c r="F45" s="50"/>
      <c r="G45" s="50"/>
      <c r="H45" s="50"/>
      <c r="I45" s="50"/>
      <c r="J45" s="50"/>
      <c r="K45" s="50"/>
      <c r="L45" s="50"/>
      <c r="M45" s="50"/>
      <c r="N45" s="50"/>
      <c r="O45" s="50"/>
      <c r="P45" s="50"/>
      <c r="Q45" s="50"/>
      <c r="R45" s="50"/>
      <c r="S45" s="50"/>
      <c r="T45" s="50"/>
      <c r="U45" s="50"/>
      <c r="V45" s="50"/>
      <c r="W45" s="50"/>
      <c r="Y45" s="473"/>
      <c r="Z45" s="473"/>
      <c r="AA45" s="473"/>
      <c r="AB45" s="473"/>
      <c r="AC45" s="473"/>
      <c r="AD45" s="473"/>
      <c r="AE45" s="51"/>
      <c r="AF45" s="51"/>
      <c r="AG45" s="51"/>
      <c r="AH45" s="51"/>
    </row>
    <row r="46" spans="1:34" ht="30" customHeight="1">
      <c r="A46" s="271" t="s">
        <v>263</v>
      </c>
      <c r="C46" s="49"/>
      <c r="D46" s="50"/>
      <c r="E46" s="216"/>
      <c r="F46" s="50"/>
      <c r="G46" s="50"/>
      <c r="H46" s="50"/>
      <c r="I46" s="50"/>
      <c r="J46" s="50"/>
      <c r="K46" s="50"/>
      <c r="L46" s="50"/>
      <c r="M46" s="50"/>
      <c r="N46" s="50"/>
      <c r="O46" s="50"/>
      <c r="P46" s="50"/>
      <c r="Q46" s="50"/>
      <c r="R46" s="50"/>
      <c r="S46" s="50"/>
      <c r="T46" s="50"/>
      <c r="U46" s="50"/>
      <c r="V46" s="50"/>
      <c r="W46" s="50"/>
      <c r="X46" s="51"/>
      <c r="Y46" s="473"/>
      <c r="Z46" s="473"/>
      <c r="AA46" s="473"/>
      <c r="AB46" s="473"/>
      <c r="AC46" s="473"/>
      <c r="AD46" s="473"/>
      <c r="AE46" s="51"/>
      <c r="AF46" s="51"/>
      <c r="AG46" s="51"/>
      <c r="AH46" s="51"/>
    </row>
    <row r="47" spans="1:34" ht="33.75" customHeight="1">
      <c r="A47" s="244">
        <v>1</v>
      </c>
      <c r="B47" s="89" t="s">
        <v>174</v>
      </c>
      <c r="C47" s="29" t="str">
        <f>Fakultety!D8</f>
        <v>0912-7LEK-F-1-HHKN</v>
      </c>
      <c r="D47" s="82"/>
      <c r="E47" s="115">
        <v>1</v>
      </c>
      <c r="F47" s="83"/>
      <c r="G47" s="91">
        <v>15</v>
      </c>
      <c r="H47" s="110">
        <v>10</v>
      </c>
      <c r="I47" s="91"/>
      <c r="J47" s="91"/>
      <c r="K47" s="91"/>
      <c r="L47" s="91"/>
      <c r="M47" s="91"/>
      <c r="N47" s="91"/>
      <c r="O47" s="91">
        <v>1</v>
      </c>
      <c r="P47" s="90"/>
      <c r="Q47" s="112"/>
      <c r="R47" s="90"/>
      <c r="S47" s="90"/>
      <c r="T47" s="90"/>
      <c r="U47" s="90"/>
      <c r="V47" s="90"/>
      <c r="W47" s="90"/>
      <c r="X47" s="90"/>
      <c r="Y47" s="32">
        <f>SUM(G47,I47,K47,M47,P47,R47,T47,V47)</f>
        <v>15</v>
      </c>
      <c r="Z47" s="32">
        <f>SUM(G47,P47)</f>
        <v>15</v>
      </c>
      <c r="AA47" s="32">
        <f>SUM(I47,R47)</f>
        <v>0</v>
      </c>
      <c r="AB47" s="32">
        <f>SUM(K47,T47)</f>
        <v>0</v>
      </c>
      <c r="AC47" s="32">
        <f>SUM(M47,V47)</f>
        <v>0</v>
      </c>
      <c r="AD47" s="32">
        <f>SUM(G47:N47,P47:W47)</f>
        <v>25</v>
      </c>
      <c r="AE47" s="32">
        <f>SUM(O47,X47)</f>
        <v>1</v>
      </c>
    </row>
    <row r="48" spans="1:34" ht="33.75" customHeight="1">
      <c r="A48" s="244">
        <v>2</v>
      </c>
      <c r="B48" s="89" t="s">
        <v>265</v>
      </c>
      <c r="C48" s="29" t="str">
        <f>Fakultety!D9</f>
        <v>0912-7LEK-F-2-NST</v>
      </c>
      <c r="D48" s="82"/>
      <c r="E48" s="115">
        <v>1</v>
      </c>
      <c r="F48" s="83"/>
      <c r="G48" s="91">
        <v>15</v>
      </c>
      <c r="H48" s="110">
        <v>10</v>
      </c>
      <c r="I48" s="91"/>
      <c r="J48" s="91"/>
      <c r="K48" s="91"/>
      <c r="L48" s="91"/>
      <c r="M48" s="91"/>
      <c r="N48" s="91"/>
      <c r="O48" s="91">
        <v>1</v>
      </c>
      <c r="P48" s="90"/>
      <c r="Q48" s="112"/>
      <c r="R48" s="90"/>
      <c r="S48" s="90"/>
      <c r="T48" s="90"/>
      <c r="U48" s="90"/>
      <c r="V48" s="90"/>
      <c r="W48" s="90"/>
      <c r="X48" s="90"/>
      <c r="Y48" s="32">
        <f t="shared" ref="Y48:Y52" si="35">SUM(G48,I48,K48,M48,P48,R48,T48,V48)</f>
        <v>15</v>
      </c>
      <c r="Z48" s="32">
        <f t="shared" ref="Z48:Z52" si="36">SUM(G48,P48)</f>
        <v>15</v>
      </c>
      <c r="AA48" s="32">
        <f t="shared" ref="AA48:AA52" si="37">SUM(I48,R48)</f>
        <v>0</v>
      </c>
      <c r="AB48" s="32">
        <f t="shared" ref="AB48:AB52" si="38">SUM(K48,T48)</f>
        <v>0</v>
      </c>
      <c r="AC48" s="32">
        <f t="shared" ref="AC48:AC52" si="39">SUM(M48,V48)</f>
        <v>0</v>
      </c>
      <c r="AD48" s="32">
        <f t="shared" ref="AD48:AD52" si="40">SUM(G48:N48,P48:W48)</f>
        <v>25</v>
      </c>
      <c r="AE48" s="32">
        <f t="shared" ref="AE48:AE52" si="41">SUM(O48,X48)</f>
        <v>1</v>
      </c>
    </row>
    <row r="49" spans="1:34" ht="33.75" customHeight="1">
      <c r="A49" s="244">
        <v>3</v>
      </c>
      <c r="B49" s="121" t="s">
        <v>63</v>
      </c>
      <c r="C49" s="29" t="str">
        <f>Fakultety!D10</f>
        <v>0912-7LEK-F-3-ASMŻ</v>
      </c>
      <c r="D49" s="82"/>
      <c r="E49" s="115">
        <v>1</v>
      </c>
      <c r="F49" s="83"/>
      <c r="G49" s="91">
        <v>15</v>
      </c>
      <c r="H49" s="110">
        <v>10</v>
      </c>
      <c r="I49" s="91"/>
      <c r="J49" s="91"/>
      <c r="K49" s="91"/>
      <c r="L49" s="91"/>
      <c r="M49" s="91"/>
      <c r="N49" s="94"/>
      <c r="O49" s="91">
        <v>1</v>
      </c>
      <c r="P49" s="90"/>
      <c r="Q49" s="112"/>
      <c r="R49" s="90"/>
      <c r="S49" s="90"/>
      <c r="T49" s="90"/>
      <c r="U49" s="90"/>
      <c r="V49" s="90"/>
      <c r="W49" s="90"/>
      <c r="X49" s="90"/>
      <c r="Y49" s="32">
        <f t="shared" si="35"/>
        <v>15</v>
      </c>
      <c r="Z49" s="32">
        <f t="shared" si="36"/>
        <v>15</v>
      </c>
      <c r="AA49" s="32">
        <f t="shared" si="37"/>
        <v>0</v>
      </c>
      <c r="AB49" s="32">
        <f t="shared" si="38"/>
        <v>0</v>
      </c>
      <c r="AC49" s="32">
        <f t="shared" si="39"/>
        <v>0</v>
      </c>
      <c r="AD49" s="32">
        <f t="shared" si="40"/>
        <v>25</v>
      </c>
      <c r="AE49" s="32">
        <f t="shared" si="41"/>
        <v>1</v>
      </c>
    </row>
    <row r="50" spans="1:34" ht="33.75" customHeight="1">
      <c r="A50" s="244" t="s">
        <v>13</v>
      </c>
      <c r="B50" s="121" t="s">
        <v>214</v>
      </c>
      <c r="C50" s="29" t="str">
        <f>Fakultety!D11</f>
        <v>0912-7LEK-F-5-SC</v>
      </c>
      <c r="D50" s="82"/>
      <c r="E50" s="115">
        <v>2</v>
      </c>
      <c r="F50" s="83"/>
      <c r="G50" s="91"/>
      <c r="H50" s="110"/>
      <c r="I50" s="91"/>
      <c r="J50" s="91"/>
      <c r="K50" s="91"/>
      <c r="L50" s="91"/>
      <c r="M50" s="91"/>
      <c r="N50" s="91"/>
      <c r="O50" s="91"/>
      <c r="P50" s="90">
        <v>15</v>
      </c>
      <c r="Q50" s="112">
        <v>10</v>
      </c>
      <c r="R50" s="90"/>
      <c r="S50" s="90"/>
      <c r="T50" s="90"/>
      <c r="U50" s="90"/>
      <c r="V50" s="90"/>
      <c r="W50" s="90"/>
      <c r="X50" s="90">
        <v>1</v>
      </c>
      <c r="Y50" s="32">
        <f t="shared" si="35"/>
        <v>15</v>
      </c>
      <c r="Z50" s="32">
        <f t="shared" si="36"/>
        <v>15</v>
      </c>
      <c r="AA50" s="32">
        <f t="shared" si="37"/>
        <v>0</v>
      </c>
      <c r="AB50" s="32">
        <f t="shared" si="38"/>
        <v>0</v>
      </c>
      <c r="AC50" s="32">
        <f t="shared" si="39"/>
        <v>0</v>
      </c>
      <c r="AD50" s="32">
        <f t="shared" si="40"/>
        <v>25</v>
      </c>
      <c r="AE50" s="32">
        <f t="shared" si="41"/>
        <v>1</v>
      </c>
    </row>
    <row r="51" spans="1:34" ht="47.25" customHeight="1">
      <c r="A51" s="244" t="s">
        <v>15</v>
      </c>
      <c r="B51" s="121" t="s">
        <v>272</v>
      </c>
      <c r="C51" s="29" t="str">
        <f>Fakultety!D12</f>
        <v>0912-7LEK-F-6-SSP</v>
      </c>
      <c r="D51" s="82"/>
      <c r="E51" s="115">
        <v>2</v>
      </c>
      <c r="F51" s="83"/>
      <c r="G51" s="91"/>
      <c r="H51" s="110"/>
      <c r="I51" s="91"/>
      <c r="J51" s="91"/>
      <c r="K51" s="91"/>
      <c r="L51" s="91"/>
      <c r="M51" s="91"/>
      <c r="N51" s="91"/>
      <c r="O51" s="91"/>
      <c r="P51" s="90">
        <v>15</v>
      </c>
      <c r="Q51" s="112">
        <v>10</v>
      </c>
      <c r="R51" s="90"/>
      <c r="S51" s="90"/>
      <c r="T51" s="90"/>
      <c r="U51" s="90"/>
      <c r="V51" s="90"/>
      <c r="W51" s="90"/>
      <c r="X51" s="90">
        <v>1</v>
      </c>
      <c r="Y51" s="32">
        <f t="shared" si="35"/>
        <v>15</v>
      </c>
      <c r="Z51" s="32">
        <f t="shared" si="36"/>
        <v>15</v>
      </c>
      <c r="AA51" s="32">
        <f t="shared" si="37"/>
        <v>0</v>
      </c>
      <c r="AB51" s="32">
        <f t="shared" si="38"/>
        <v>0</v>
      </c>
      <c r="AC51" s="32">
        <f t="shared" si="39"/>
        <v>0</v>
      </c>
      <c r="AD51" s="32">
        <f t="shared" si="40"/>
        <v>25</v>
      </c>
      <c r="AE51" s="32">
        <f t="shared" si="41"/>
        <v>1</v>
      </c>
    </row>
    <row r="52" spans="1:34" ht="33.75" customHeight="1">
      <c r="A52" s="244" t="s">
        <v>16</v>
      </c>
      <c r="B52" s="89" t="s">
        <v>64</v>
      </c>
      <c r="C52" s="29" t="str">
        <f>Fakultety!D13</f>
        <v>0912-7LEK-F-7-NT</v>
      </c>
      <c r="D52" s="82"/>
      <c r="E52" s="115">
        <v>2</v>
      </c>
      <c r="F52" s="83"/>
      <c r="G52" s="91"/>
      <c r="H52" s="110"/>
      <c r="I52" s="91"/>
      <c r="J52" s="91"/>
      <c r="K52" s="91"/>
      <c r="L52" s="91"/>
      <c r="M52" s="91"/>
      <c r="N52" s="91"/>
      <c r="O52" s="91"/>
      <c r="P52" s="90">
        <v>15</v>
      </c>
      <c r="Q52" s="112">
        <v>10</v>
      </c>
      <c r="R52" s="90"/>
      <c r="S52" s="90"/>
      <c r="T52" s="90"/>
      <c r="U52" s="90"/>
      <c r="V52" s="90"/>
      <c r="W52" s="90"/>
      <c r="X52" s="90">
        <v>1</v>
      </c>
      <c r="Y52" s="32">
        <f t="shared" si="35"/>
        <v>15</v>
      </c>
      <c r="Z52" s="32">
        <f t="shared" si="36"/>
        <v>15</v>
      </c>
      <c r="AA52" s="32">
        <f t="shared" si="37"/>
        <v>0</v>
      </c>
      <c r="AB52" s="32">
        <f t="shared" si="38"/>
        <v>0</v>
      </c>
      <c r="AC52" s="32">
        <f t="shared" si="39"/>
        <v>0</v>
      </c>
      <c r="AD52" s="32">
        <f t="shared" si="40"/>
        <v>25</v>
      </c>
      <c r="AE52" s="32">
        <f t="shared" si="41"/>
        <v>1</v>
      </c>
    </row>
    <row r="53" spans="1:34" ht="20.25">
      <c r="A53" s="259"/>
      <c r="B53" s="48"/>
      <c r="C53" s="49"/>
      <c r="D53" s="50"/>
      <c r="E53" s="216"/>
      <c r="F53" s="50"/>
      <c r="G53" s="50"/>
      <c r="H53" s="50"/>
      <c r="I53" s="50"/>
      <c r="J53" s="50"/>
      <c r="K53" s="50"/>
      <c r="L53" s="50"/>
      <c r="M53" s="50"/>
      <c r="N53" s="50"/>
      <c r="O53" s="50"/>
      <c r="P53" s="50"/>
      <c r="Q53" s="50"/>
      <c r="R53" s="50"/>
      <c r="S53" s="50"/>
      <c r="T53" s="50"/>
      <c r="U53" s="50"/>
      <c r="V53" s="50"/>
      <c r="W53" s="50"/>
    </row>
    <row r="54" spans="1:34" ht="21" customHeight="1">
      <c r="A54" s="259"/>
      <c r="B54" s="48"/>
      <c r="C54" s="49"/>
      <c r="D54" s="50"/>
      <c r="E54" s="216"/>
      <c r="F54" s="50"/>
      <c r="G54" s="50"/>
      <c r="H54" s="50"/>
      <c r="I54" s="50"/>
      <c r="J54" s="50"/>
      <c r="K54" s="50"/>
      <c r="L54" s="50"/>
      <c r="M54" s="50"/>
      <c r="N54" s="50"/>
      <c r="O54" s="50"/>
      <c r="P54" s="50"/>
      <c r="Q54" s="50"/>
      <c r="R54" s="50"/>
      <c r="S54" s="50"/>
      <c r="T54" s="50"/>
      <c r="U54" s="50"/>
      <c r="V54" s="50" t="s">
        <v>103</v>
      </c>
      <c r="W54" s="50"/>
    </row>
    <row r="55" spans="1:34" ht="20.25">
      <c r="B55" s="52"/>
      <c r="C55" s="101"/>
      <c r="D55" s="50"/>
      <c r="E55" s="216"/>
      <c r="F55" s="50"/>
      <c r="G55" s="50"/>
      <c r="H55" s="50"/>
      <c r="I55" s="50"/>
      <c r="J55" s="50"/>
      <c r="K55" s="50"/>
      <c r="L55" s="50"/>
      <c r="M55" s="50"/>
      <c r="N55" s="50"/>
      <c r="O55" s="50"/>
      <c r="P55" s="50"/>
      <c r="Q55" s="50"/>
      <c r="R55" s="50"/>
      <c r="S55" s="50"/>
      <c r="T55" s="50"/>
      <c r="U55" s="50"/>
      <c r="V55" s="50"/>
      <c r="W55" s="50"/>
    </row>
    <row r="56" spans="1:34" ht="21" customHeight="1">
      <c r="B56" s="53"/>
      <c r="C56" s="102"/>
      <c r="D56" s="54"/>
      <c r="E56" s="217"/>
      <c r="F56" s="54"/>
      <c r="G56" s="54"/>
      <c r="H56" s="54"/>
      <c r="I56" s="54"/>
      <c r="J56" s="54"/>
      <c r="K56" s="54"/>
      <c r="L56" s="54"/>
      <c r="M56" s="54"/>
      <c r="N56" s="54"/>
      <c r="O56" s="55"/>
      <c r="P56" s="55"/>
      <c r="Q56" s="55"/>
      <c r="R56" s="55"/>
      <c r="S56" s="55"/>
      <c r="T56" s="55"/>
      <c r="U56" s="56"/>
      <c r="V56" s="56"/>
      <c r="W56" s="56"/>
    </row>
    <row r="57" spans="1:34" ht="24.75" customHeight="1">
      <c r="A57" s="260"/>
      <c r="B57" s="57"/>
      <c r="C57" s="103"/>
      <c r="D57" s="54"/>
      <c r="E57" s="217"/>
      <c r="F57" s="54"/>
      <c r="G57" s="54"/>
      <c r="H57" s="54"/>
      <c r="I57" s="54"/>
      <c r="J57" s="54"/>
      <c r="K57" s="54"/>
      <c r="L57" s="54"/>
      <c r="M57" s="54"/>
      <c r="N57" s="54"/>
      <c r="O57" s="55"/>
      <c r="P57" s="55"/>
      <c r="Q57" s="55"/>
      <c r="R57" s="55"/>
      <c r="S57" s="55"/>
      <c r="T57" s="55"/>
      <c r="U57" s="56"/>
      <c r="V57" s="56"/>
      <c r="W57" s="56"/>
      <c r="Y57" s="58"/>
      <c r="Z57" s="58"/>
      <c r="AA57" s="58"/>
      <c r="AB57" s="58"/>
      <c r="AC57" s="58"/>
      <c r="AD57" s="58"/>
      <c r="AE57" s="58"/>
      <c r="AF57" s="58"/>
      <c r="AG57" s="58"/>
      <c r="AH57" s="58"/>
    </row>
    <row r="58" spans="1:34" ht="20.25">
      <c r="A58" s="261"/>
      <c r="B58" s="53"/>
      <c r="C58" s="102"/>
      <c r="D58" s="54"/>
      <c r="E58" s="217"/>
      <c r="F58" s="59"/>
      <c r="G58" s="59"/>
      <c r="H58" s="59"/>
      <c r="I58" s="59"/>
      <c r="J58" s="59"/>
      <c r="K58" s="59"/>
      <c r="L58" s="59"/>
      <c r="M58" s="59"/>
      <c r="N58" s="59"/>
      <c r="O58" s="60"/>
      <c r="P58" s="60"/>
      <c r="Q58" s="60"/>
      <c r="R58" s="60"/>
      <c r="S58" s="60"/>
      <c r="T58" s="60"/>
      <c r="U58" s="61"/>
      <c r="V58" s="61"/>
      <c r="W58" s="61"/>
    </row>
    <row r="59" spans="1:34" ht="20.25">
      <c r="B59" s="120" t="s">
        <v>92</v>
      </c>
      <c r="C59" s="102"/>
      <c r="D59" s="54"/>
      <c r="E59" s="217"/>
      <c r="F59" s="54"/>
      <c r="G59" s="54"/>
      <c r="H59" s="54"/>
      <c r="I59" s="54"/>
      <c r="J59" s="54"/>
      <c r="K59" s="54"/>
      <c r="L59" s="54"/>
      <c r="M59" s="54"/>
      <c r="N59" s="54"/>
      <c r="O59" s="55"/>
      <c r="P59" s="55"/>
      <c r="Q59" s="55"/>
      <c r="R59" s="55"/>
      <c r="S59" s="55"/>
      <c r="T59" s="55"/>
      <c r="U59" s="56"/>
      <c r="V59" s="56"/>
      <c r="W59" s="56"/>
      <c r="X59" s="62"/>
    </row>
    <row r="60" spans="1:34" s="58" customFormat="1" ht="20.25">
      <c r="A60" s="262">
        <v>1</v>
      </c>
      <c r="B60" s="253" t="s">
        <v>177</v>
      </c>
      <c r="C60" s="233" t="s">
        <v>258</v>
      </c>
      <c r="D60" s="122"/>
      <c r="E60" s="115" t="s">
        <v>191</v>
      </c>
      <c r="F60" s="130"/>
      <c r="G60" s="32"/>
      <c r="H60" s="32"/>
      <c r="I60" s="32">
        <v>30</v>
      </c>
      <c r="J60" s="32">
        <v>30</v>
      </c>
      <c r="K60" s="32"/>
      <c r="L60" s="32"/>
      <c r="M60" s="32"/>
      <c r="N60" s="32"/>
      <c r="O60" s="32">
        <v>2</v>
      </c>
      <c r="P60" s="55"/>
      <c r="Q60" s="55"/>
      <c r="R60" s="55"/>
      <c r="S60" s="55"/>
      <c r="T60" s="55"/>
      <c r="U60" s="56"/>
      <c r="V60" s="56"/>
      <c r="W60" s="56"/>
      <c r="X60" s="62"/>
      <c r="Y60" s="25"/>
      <c r="Z60" s="25"/>
      <c r="AA60" s="25"/>
      <c r="AB60" s="25"/>
      <c r="AC60" s="25"/>
      <c r="AD60" s="25"/>
      <c r="AE60" s="25"/>
      <c r="AF60" s="25"/>
      <c r="AG60" s="25"/>
      <c r="AH60" s="25"/>
    </row>
    <row r="61" spans="1:34" ht="20.25">
      <c r="A61" s="262">
        <v>2</v>
      </c>
      <c r="B61" s="253" t="s">
        <v>178</v>
      </c>
      <c r="C61" s="233" t="s">
        <v>259</v>
      </c>
      <c r="D61" s="122"/>
      <c r="E61" s="115" t="s">
        <v>191</v>
      </c>
      <c r="F61" s="123"/>
      <c r="G61" s="32"/>
      <c r="H61" s="32"/>
      <c r="I61" s="32">
        <v>30</v>
      </c>
      <c r="J61" s="32">
        <v>30</v>
      </c>
      <c r="K61" s="32"/>
      <c r="L61" s="32"/>
      <c r="M61" s="32"/>
      <c r="N61" s="32"/>
      <c r="O61" s="32">
        <v>2</v>
      </c>
      <c r="P61" s="55"/>
      <c r="Q61" s="55"/>
      <c r="R61" s="55"/>
      <c r="S61" s="55"/>
      <c r="T61" s="55"/>
      <c r="U61" s="56"/>
      <c r="V61" s="56"/>
      <c r="W61" s="56"/>
      <c r="X61" s="62"/>
    </row>
    <row r="62" spans="1:34" ht="20.25">
      <c r="A62" s="262">
        <v>3</v>
      </c>
      <c r="B62" s="253" t="s">
        <v>179</v>
      </c>
      <c r="C62" s="233" t="s">
        <v>260</v>
      </c>
      <c r="D62" s="122"/>
      <c r="E62" s="115" t="s">
        <v>191</v>
      </c>
      <c r="F62" s="123"/>
      <c r="G62" s="32"/>
      <c r="H62" s="32"/>
      <c r="I62" s="32">
        <v>30</v>
      </c>
      <c r="J62" s="32">
        <v>30</v>
      </c>
      <c r="K62" s="32"/>
      <c r="L62" s="32"/>
      <c r="M62" s="32"/>
      <c r="N62" s="41"/>
      <c r="O62" s="32">
        <v>2</v>
      </c>
      <c r="P62" s="55"/>
      <c r="Q62" s="55"/>
      <c r="R62" s="55"/>
      <c r="S62" s="55"/>
      <c r="T62" s="55"/>
      <c r="U62" s="56"/>
      <c r="V62" s="56"/>
      <c r="W62" s="56"/>
      <c r="X62" s="62"/>
    </row>
    <row r="63" spans="1:34" ht="28.5">
      <c r="A63" s="262">
        <v>4</v>
      </c>
      <c r="B63" s="253" t="s">
        <v>180</v>
      </c>
      <c r="C63" s="233" t="s">
        <v>261</v>
      </c>
      <c r="D63" s="122"/>
      <c r="E63" s="115" t="s">
        <v>191</v>
      </c>
      <c r="F63" s="123"/>
      <c r="G63" s="32"/>
      <c r="H63" s="32"/>
      <c r="I63" s="32">
        <v>30</v>
      </c>
      <c r="J63" s="32">
        <v>30</v>
      </c>
      <c r="K63" s="32"/>
      <c r="L63" s="32"/>
      <c r="M63" s="32"/>
      <c r="N63" s="32"/>
      <c r="O63" s="32">
        <v>2</v>
      </c>
      <c r="P63" s="55"/>
      <c r="Q63" s="55"/>
      <c r="R63" s="55"/>
      <c r="S63" s="55"/>
      <c r="T63" s="55"/>
      <c r="U63" s="56"/>
      <c r="V63" s="56"/>
      <c r="W63" s="56"/>
      <c r="X63" s="62"/>
    </row>
    <row r="64" spans="1:34" ht="20.25">
      <c r="A64" s="262">
        <v>5</v>
      </c>
      <c r="B64" s="253" t="s">
        <v>207</v>
      </c>
      <c r="C64" s="233" t="s">
        <v>262</v>
      </c>
      <c r="D64" s="131"/>
      <c r="E64" s="115" t="s">
        <v>191</v>
      </c>
      <c r="F64" s="131"/>
      <c r="G64" s="32"/>
      <c r="H64" s="32"/>
      <c r="I64" s="32">
        <v>30</v>
      </c>
      <c r="J64" s="32">
        <v>30</v>
      </c>
      <c r="K64" s="32"/>
      <c r="L64" s="32"/>
      <c r="M64" s="32"/>
      <c r="N64" s="32"/>
      <c r="O64" s="32">
        <v>2</v>
      </c>
      <c r="P64" s="56"/>
      <c r="Q64" s="56"/>
      <c r="R64" s="56"/>
      <c r="S64" s="56"/>
      <c r="T64" s="56"/>
      <c r="U64" s="56"/>
      <c r="V64" s="56"/>
      <c r="W64" s="56"/>
      <c r="X64" s="62"/>
    </row>
    <row r="65" spans="1:34" ht="21" customHeight="1">
      <c r="A65" s="263"/>
      <c r="B65" s="113"/>
      <c r="C65" s="113"/>
      <c r="D65" s="113"/>
      <c r="E65" s="218"/>
      <c r="F65" s="113"/>
      <c r="G65" s="113"/>
      <c r="H65" s="113"/>
      <c r="I65" s="113"/>
      <c r="J65" s="113"/>
      <c r="K65" s="113"/>
      <c r="L65" s="113"/>
      <c r="M65" s="113"/>
      <c r="N65" s="113"/>
      <c r="O65" s="113"/>
      <c r="P65" s="113"/>
      <c r="Q65" s="113"/>
      <c r="R65" s="113"/>
      <c r="S65" s="113"/>
      <c r="T65" s="113"/>
      <c r="U65" s="113"/>
      <c r="V65" s="113"/>
      <c r="W65" s="113"/>
      <c r="X65" s="113"/>
    </row>
    <row r="66" spans="1:34" ht="15" customHeight="1">
      <c r="A66" s="264"/>
      <c r="B66" s="113"/>
      <c r="C66" s="113"/>
      <c r="D66" s="113"/>
      <c r="E66" s="218"/>
      <c r="F66" s="113"/>
      <c r="G66" s="113"/>
      <c r="H66" s="113"/>
      <c r="I66" s="113"/>
      <c r="J66" s="113"/>
      <c r="K66" s="113"/>
      <c r="L66" s="113"/>
      <c r="M66" s="113"/>
      <c r="N66" s="113"/>
      <c r="O66" s="113"/>
      <c r="P66" s="113"/>
      <c r="Q66" s="113"/>
      <c r="R66" s="113"/>
      <c r="S66" s="113"/>
      <c r="T66" s="113"/>
      <c r="U66" s="113"/>
      <c r="V66" s="113"/>
      <c r="W66" s="113"/>
      <c r="X66" s="113"/>
    </row>
    <row r="67" spans="1:34" s="58" customFormat="1" ht="20.25">
      <c r="A67" s="264"/>
      <c r="B67" s="63"/>
      <c r="C67" s="101"/>
      <c r="D67" s="56"/>
      <c r="E67" s="219"/>
      <c r="F67" s="56"/>
      <c r="G67" s="56"/>
      <c r="H67" s="62"/>
      <c r="I67" s="56"/>
      <c r="J67" s="56"/>
      <c r="K67" s="56"/>
      <c r="L67" s="56"/>
      <c r="M67" s="56"/>
      <c r="N67" s="56"/>
      <c r="O67" s="56"/>
      <c r="P67" s="56"/>
      <c r="Q67" s="56"/>
      <c r="R67" s="56"/>
      <c r="S67" s="56"/>
      <c r="T67" s="56"/>
      <c r="U67" s="56"/>
      <c r="V67" s="56"/>
      <c r="W67" s="56"/>
      <c r="X67" s="56"/>
      <c r="Y67" s="25"/>
      <c r="Z67" s="25"/>
      <c r="AA67" s="25"/>
      <c r="AB67" s="25"/>
      <c r="AC67" s="25"/>
      <c r="AD67" s="25"/>
      <c r="AE67" s="25"/>
      <c r="AF67" s="25"/>
      <c r="AG67" s="25"/>
      <c r="AH67" s="25"/>
    </row>
    <row r="68" spans="1:34" ht="20.25">
      <c r="A68" s="264"/>
      <c r="X68" s="56"/>
    </row>
    <row r="69" spans="1:34">
      <c r="A69" s="264"/>
    </row>
    <row r="70" spans="1:34">
      <c r="A70" s="264"/>
    </row>
    <row r="71" spans="1:34">
      <c r="A71" s="263"/>
    </row>
    <row r="72" spans="1:34">
      <c r="A72" s="206"/>
    </row>
    <row r="73" spans="1:34">
      <c r="A73" s="206"/>
    </row>
    <row r="74" spans="1:34">
      <c r="A74" s="265"/>
    </row>
    <row r="75" spans="1:34">
      <c r="A75" s="265"/>
    </row>
    <row r="76" spans="1:34">
      <c r="A76" s="265"/>
    </row>
    <row r="77" spans="1:34">
      <c r="A77" s="265"/>
    </row>
    <row r="78" spans="1:34">
      <c r="A78" s="265"/>
    </row>
    <row r="79" spans="1:34">
      <c r="A79" s="265"/>
    </row>
    <row r="80" spans="1:34">
      <c r="A80" s="265"/>
    </row>
    <row r="81" spans="1:8">
      <c r="A81" s="265"/>
    </row>
    <row r="82" spans="1:8">
      <c r="A82" s="265"/>
    </row>
    <row r="83" spans="1:8">
      <c r="A83" s="265"/>
    </row>
    <row r="84" spans="1:8">
      <c r="A84" s="265"/>
    </row>
    <row r="85" spans="1:8">
      <c r="A85" s="265"/>
    </row>
    <row r="86" spans="1:8">
      <c r="A86" s="266"/>
      <c r="B86" s="65"/>
    </row>
    <row r="87" spans="1:8">
      <c r="A87" s="266"/>
    </row>
    <row r="88" spans="1:8">
      <c r="A88" s="267"/>
      <c r="B88" s="65"/>
      <c r="H88" s="66"/>
    </row>
    <row r="89" spans="1:8">
      <c r="A89" s="267"/>
      <c r="B89" s="65"/>
    </row>
    <row r="90" spans="1:8">
      <c r="A90" s="267"/>
      <c r="B90" s="65"/>
    </row>
    <row r="91" spans="1:8">
      <c r="A91" s="267"/>
      <c r="B91" s="65"/>
    </row>
    <row r="92" spans="1:8">
      <c r="A92" s="267"/>
      <c r="B92" s="65"/>
    </row>
    <row r="93" spans="1:8">
      <c r="A93" s="267"/>
      <c r="B93" s="65"/>
    </row>
    <row r="94" spans="1:8">
      <c r="A94" s="267"/>
      <c r="B94" s="65"/>
    </row>
    <row r="95" spans="1:8">
      <c r="A95" s="267"/>
      <c r="B95" s="65"/>
    </row>
    <row r="96" spans="1:8">
      <c r="A96" s="267"/>
      <c r="B96" s="65"/>
    </row>
    <row r="97" spans="1:2">
      <c r="A97" s="267"/>
      <c r="B97" s="65"/>
    </row>
    <row r="98" spans="1:2">
      <c r="A98" s="267"/>
      <c r="B98" s="65"/>
    </row>
    <row r="99" spans="1:2">
      <c r="A99" s="267"/>
      <c r="B99" s="65"/>
    </row>
    <row r="100" spans="1:2">
      <c r="A100" s="267"/>
      <c r="B100" s="65"/>
    </row>
    <row r="101" spans="1:2">
      <c r="A101" s="267"/>
      <c r="B101" s="65"/>
    </row>
    <row r="102" spans="1:2">
      <c r="A102" s="267"/>
      <c r="B102" s="65"/>
    </row>
    <row r="103" spans="1:2">
      <c r="A103" s="267"/>
      <c r="B103" s="65"/>
    </row>
    <row r="104" spans="1:2">
      <c r="A104" s="267"/>
      <c r="B104" s="65"/>
    </row>
    <row r="105" spans="1:2">
      <c r="A105" s="267"/>
      <c r="B105" s="65"/>
    </row>
    <row r="106" spans="1:2">
      <c r="A106" s="267"/>
      <c r="B106" s="65"/>
    </row>
    <row r="107" spans="1:2">
      <c r="A107" s="267"/>
      <c r="B107" s="65"/>
    </row>
    <row r="108" spans="1:2">
      <c r="A108" s="267"/>
      <c r="B108" s="65"/>
    </row>
    <row r="109" spans="1:2">
      <c r="A109" s="267"/>
      <c r="B109" s="65"/>
    </row>
    <row r="110" spans="1:2">
      <c r="A110" s="267"/>
      <c r="B110" s="65"/>
    </row>
    <row r="111" spans="1:2">
      <c r="A111" s="267"/>
      <c r="B111" s="65"/>
    </row>
    <row r="112" spans="1:2">
      <c r="A112" s="267"/>
      <c r="B112" s="65"/>
    </row>
    <row r="113" spans="1:2">
      <c r="A113" s="267"/>
      <c r="B113" s="65"/>
    </row>
    <row r="114" spans="1:2">
      <c r="A114" s="267"/>
      <c r="B114" s="65"/>
    </row>
    <row r="115" spans="1:2">
      <c r="A115" s="267"/>
      <c r="B115" s="65"/>
    </row>
    <row r="116" spans="1:2">
      <c r="A116" s="267"/>
      <c r="B116" s="65"/>
    </row>
    <row r="117" spans="1:2">
      <c r="A117" s="267"/>
      <c r="B117" s="65"/>
    </row>
    <row r="118" spans="1:2">
      <c r="A118" s="267"/>
      <c r="B118" s="65"/>
    </row>
    <row r="119" spans="1:2">
      <c r="A119" s="267"/>
      <c r="B119" s="65"/>
    </row>
    <row r="120" spans="1:2">
      <c r="A120" s="267"/>
      <c r="B120" s="65"/>
    </row>
    <row r="121" spans="1:2">
      <c r="A121" s="267"/>
      <c r="B121" s="65"/>
    </row>
    <row r="122" spans="1:2">
      <c r="A122" s="267"/>
      <c r="B122" s="65"/>
    </row>
    <row r="123" spans="1:2">
      <c r="A123" s="267"/>
      <c r="B123" s="65"/>
    </row>
    <row r="124" spans="1:2">
      <c r="A124" s="267"/>
      <c r="B124" s="65"/>
    </row>
    <row r="125" spans="1:2">
      <c r="A125" s="267"/>
      <c r="B125" s="65"/>
    </row>
    <row r="126" spans="1:2">
      <c r="A126" s="267"/>
      <c r="B126" s="65"/>
    </row>
    <row r="127" spans="1:2">
      <c r="A127" s="267"/>
      <c r="B127" s="65"/>
    </row>
    <row r="128" spans="1:2">
      <c r="A128" s="267"/>
      <c r="B128" s="65"/>
    </row>
    <row r="129" spans="1:2">
      <c r="A129" s="267"/>
      <c r="B129" s="65"/>
    </row>
    <row r="130" spans="1:2">
      <c r="A130" s="267"/>
      <c r="B130" s="65"/>
    </row>
    <row r="131" spans="1:2">
      <c r="A131" s="267"/>
      <c r="B131" s="65"/>
    </row>
    <row r="132" spans="1:2">
      <c r="A132" s="267"/>
      <c r="B132" s="65"/>
    </row>
    <row r="133" spans="1:2">
      <c r="A133" s="267"/>
      <c r="B133" s="65"/>
    </row>
    <row r="134" spans="1:2">
      <c r="A134" s="267"/>
      <c r="B134" s="65"/>
    </row>
  </sheetData>
  <mergeCells count="44">
    <mergeCell ref="A1:AE1"/>
    <mergeCell ref="A5:F5"/>
    <mergeCell ref="G5:AE5"/>
    <mergeCell ref="P7:X7"/>
    <mergeCell ref="AE6:AE9"/>
    <mergeCell ref="I8:J8"/>
    <mergeCell ref="O8:O9"/>
    <mergeCell ref="M8:N8"/>
    <mergeCell ref="AC6:AC9"/>
    <mergeCell ref="AB6:AB9"/>
    <mergeCell ref="AA6:AA9"/>
    <mergeCell ref="Z6:Z9"/>
    <mergeCell ref="H2:P2"/>
    <mergeCell ref="E8:E9"/>
    <mergeCell ref="F8:F9"/>
    <mergeCell ref="D8:D9"/>
    <mergeCell ref="D6:F7"/>
    <mergeCell ref="B6:B9"/>
    <mergeCell ref="A13:B13"/>
    <mergeCell ref="Y45:AD46"/>
    <mergeCell ref="AD6:AD9"/>
    <mergeCell ref="Y6:Y9"/>
    <mergeCell ref="R8:S8"/>
    <mergeCell ref="X8:X9"/>
    <mergeCell ref="V8:W8"/>
    <mergeCell ref="T8:U8"/>
    <mergeCell ref="G6:X6"/>
    <mergeCell ref="P8:Q8"/>
    <mergeCell ref="G7:O7"/>
    <mergeCell ref="G8:H8"/>
    <mergeCell ref="K8:L8"/>
    <mergeCell ref="B42:C42"/>
    <mergeCell ref="B41:C41"/>
    <mergeCell ref="A2:B2"/>
    <mergeCell ref="A3:B3"/>
    <mergeCell ref="B40:C40"/>
    <mergeCell ref="B39:C39"/>
    <mergeCell ref="C6:C9"/>
    <mergeCell ref="A30:B30"/>
    <mergeCell ref="A37:B37"/>
    <mergeCell ref="A19:B19"/>
    <mergeCell ref="A27:B27"/>
    <mergeCell ref="A6:A9"/>
    <mergeCell ref="A36:C36"/>
  </mergeCells>
  <pageMargins left="0.23622047244094491" right="0.23622047244094491" top="0" bottom="0" header="0" footer="0"/>
  <pageSetup paperSize="9" scale="48" fitToHeight="0" orientation="landscape" r:id="rId1"/>
  <rowBreaks count="1" manualBreakCount="1">
    <brk id="44" max="3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9"/>
  <sheetViews>
    <sheetView topLeftCell="A46" workbookViewId="0">
      <selection activeCell="C57" sqref="C57"/>
    </sheetView>
  </sheetViews>
  <sheetFormatPr defaultRowHeight="15"/>
  <cols>
    <col min="1" max="1" width="4.140625" customWidth="1"/>
    <col min="2" max="2" width="8.7109375" style="2" customWidth="1"/>
    <col min="3" max="3" width="38.28515625" style="205" customWidth="1"/>
    <col min="4" max="4" width="20.7109375" style="230" customWidth="1"/>
    <col min="5" max="7" width="7.7109375" customWidth="1"/>
    <col min="8" max="16" width="5.28515625" customWidth="1"/>
    <col min="17" max="25" width="4.28515625" customWidth="1"/>
    <col min="26" max="26" width="7.42578125" customWidth="1"/>
    <col min="27" max="30" width="4.7109375" customWidth="1"/>
    <col min="31" max="31" width="9.42578125" customWidth="1"/>
    <col min="32" max="32" width="7.42578125" customWidth="1"/>
  </cols>
  <sheetData>
    <row r="1" spans="1:32" ht="45.75" customHeight="1">
      <c r="A1" s="184"/>
      <c r="B1" s="200"/>
      <c r="C1" s="654" t="s">
        <v>266</v>
      </c>
      <c r="D1" s="654"/>
      <c r="E1" s="654"/>
      <c r="F1" s="654"/>
      <c r="G1" s="654"/>
      <c r="H1" s="654"/>
      <c r="I1" s="654"/>
      <c r="J1" s="654"/>
      <c r="K1" s="654"/>
      <c r="L1" s="654"/>
      <c r="M1" s="654"/>
      <c r="N1" s="654"/>
      <c r="O1" s="654"/>
      <c r="P1" s="654"/>
      <c r="Q1" s="654"/>
      <c r="R1" s="654"/>
      <c r="S1" s="654"/>
      <c r="T1" s="654"/>
      <c r="U1" s="654"/>
      <c r="V1" s="654"/>
      <c r="W1" s="654"/>
      <c r="X1" s="654"/>
      <c r="Y1" s="654"/>
      <c r="Z1" s="654"/>
      <c r="AA1" s="654"/>
      <c r="AB1" s="654"/>
      <c r="AC1" s="654"/>
      <c r="AD1" s="654"/>
      <c r="AE1" s="654"/>
      <c r="AF1" s="654"/>
    </row>
    <row r="2" spans="1:32" ht="19.5" customHeight="1">
      <c r="A2" s="185"/>
      <c r="B2" s="655"/>
      <c r="C2" s="656"/>
      <c r="D2" s="656"/>
      <c r="E2" s="656"/>
      <c r="F2" s="656"/>
      <c r="G2" s="657"/>
      <c r="H2" s="521" t="s">
        <v>36</v>
      </c>
      <c r="I2" s="521"/>
      <c r="J2" s="521"/>
      <c r="K2" s="521"/>
      <c r="L2" s="521"/>
      <c r="M2" s="521"/>
      <c r="N2" s="521"/>
      <c r="O2" s="521"/>
      <c r="P2" s="521"/>
      <c r="Q2" s="521"/>
      <c r="R2" s="521"/>
      <c r="S2" s="521"/>
      <c r="T2" s="521"/>
      <c r="U2" s="521"/>
      <c r="V2" s="521"/>
      <c r="W2" s="521"/>
      <c r="X2" s="521"/>
      <c r="Y2" s="521"/>
      <c r="Z2" s="521"/>
      <c r="AA2" s="521"/>
      <c r="AB2" s="521"/>
      <c r="AC2" s="521"/>
      <c r="AD2" s="521"/>
      <c r="AE2" s="521"/>
      <c r="AF2" s="522"/>
    </row>
    <row r="3" spans="1:32">
      <c r="A3" s="185"/>
      <c r="B3" s="530" t="s">
        <v>30</v>
      </c>
      <c r="C3" s="461" t="s">
        <v>31</v>
      </c>
      <c r="D3" s="461" t="s">
        <v>32</v>
      </c>
      <c r="E3" s="658" t="s">
        <v>190</v>
      </c>
      <c r="F3" s="658"/>
      <c r="G3" s="658"/>
      <c r="H3" s="652" t="s">
        <v>2</v>
      </c>
      <c r="I3" s="652"/>
      <c r="J3" s="652" t="s">
        <v>209</v>
      </c>
      <c r="K3" s="652"/>
      <c r="L3" s="659" t="s">
        <v>210</v>
      </c>
      <c r="M3" s="659"/>
      <c r="N3" s="652" t="s">
        <v>2</v>
      </c>
      <c r="O3" s="652"/>
      <c r="P3" s="649" t="s">
        <v>1</v>
      </c>
      <c r="Q3" s="653" t="s">
        <v>2</v>
      </c>
      <c r="R3" s="653"/>
      <c r="S3" s="653" t="s">
        <v>209</v>
      </c>
      <c r="T3" s="653"/>
      <c r="U3" s="653" t="s">
        <v>210</v>
      </c>
      <c r="V3" s="653"/>
      <c r="W3" s="653" t="s">
        <v>2</v>
      </c>
      <c r="X3" s="653"/>
      <c r="Y3" s="649" t="s">
        <v>1</v>
      </c>
      <c r="Z3" s="650" t="s">
        <v>39</v>
      </c>
      <c r="AA3" s="650" t="s">
        <v>2</v>
      </c>
      <c r="AB3" s="650" t="s">
        <v>209</v>
      </c>
      <c r="AC3" s="651" t="s">
        <v>210</v>
      </c>
      <c r="AD3" s="650" t="s">
        <v>2</v>
      </c>
      <c r="AE3" s="650" t="s">
        <v>41</v>
      </c>
      <c r="AF3" s="650" t="s">
        <v>40</v>
      </c>
    </row>
    <row r="4" spans="1:32" ht="9.75" customHeight="1">
      <c r="A4" s="185"/>
      <c r="B4" s="530"/>
      <c r="C4" s="461"/>
      <c r="D4" s="461"/>
      <c r="E4" s="658"/>
      <c r="F4" s="658"/>
      <c r="G4" s="658"/>
      <c r="H4" s="652"/>
      <c r="I4" s="652"/>
      <c r="J4" s="652"/>
      <c r="K4" s="652"/>
      <c r="L4" s="659"/>
      <c r="M4" s="659"/>
      <c r="N4" s="652"/>
      <c r="O4" s="652"/>
      <c r="P4" s="649"/>
      <c r="Q4" s="653"/>
      <c r="R4" s="653"/>
      <c r="S4" s="653"/>
      <c r="T4" s="653"/>
      <c r="U4" s="653"/>
      <c r="V4" s="653"/>
      <c r="W4" s="653"/>
      <c r="X4" s="653"/>
      <c r="Y4" s="649"/>
      <c r="Z4" s="650"/>
      <c r="AA4" s="650"/>
      <c r="AB4" s="650"/>
      <c r="AC4" s="651"/>
      <c r="AD4" s="650"/>
      <c r="AE4" s="650"/>
      <c r="AF4" s="650"/>
    </row>
    <row r="5" spans="1:32">
      <c r="A5" s="185"/>
      <c r="B5" s="530"/>
      <c r="C5" s="461"/>
      <c r="D5" s="461"/>
      <c r="E5" s="461" t="s">
        <v>0</v>
      </c>
      <c r="F5" s="462" t="s">
        <v>33</v>
      </c>
      <c r="G5" s="461" t="s">
        <v>34</v>
      </c>
      <c r="H5" s="652"/>
      <c r="I5" s="652"/>
      <c r="J5" s="652"/>
      <c r="K5" s="652"/>
      <c r="L5" s="659"/>
      <c r="M5" s="659"/>
      <c r="N5" s="652"/>
      <c r="O5" s="652"/>
      <c r="P5" s="649"/>
      <c r="Q5" s="653"/>
      <c r="R5" s="653"/>
      <c r="S5" s="653"/>
      <c r="T5" s="653"/>
      <c r="U5" s="653"/>
      <c r="V5" s="653"/>
      <c r="W5" s="653"/>
      <c r="X5" s="653"/>
      <c r="Y5" s="649"/>
      <c r="Z5" s="650"/>
      <c r="AA5" s="650"/>
      <c r="AB5" s="650"/>
      <c r="AC5" s="651"/>
      <c r="AD5" s="650"/>
      <c r="AE5" s="650"/>
      <c r="AF5" s="650"/>
    </row>
    <row r="6" spans="1:32" ht="44.25" customHeight="1">
      <c r="A6" s="185"/>
      <c r="B6" s="530"/>
      <c r="C6" s="461"/>
      <c r="D6" s="461"/>
      <c r="E6" s="461"/>
      <c r="F6" s="523"/>
      <c r="G6" s="461"/>
      <c r="H6" s="186" t="s">
        <v>37</v>
      </c>
      <c r="I6" s="186" t="s">
        <v>38</v>
      </c>
      <c r="J6" s="186" t="s">
        <v>37</v>
      </c>
      <c r="K6" s="186" t="s">
        <v>38</v>
      </c>
      <c r="L6" s="186" t="s">
        <v>37</v>
      </c>
      <c r="M6" s="186" t="s">
        <v>38</v>
      </c>
      <c r="N6" s="186" t="s">
        <v>37</v>
      </c>
      <c r="O6" s="186" t="s">
        <v>38</v>
      </c>
      <c r="P6" s="649"/>
      <c r="Q6" s="186" t="s">
        <v>37</v>
      </c>
      <c r="R6" s="186" t="s">
        <v>38</v>
      </c>
      <c r="S6" s="186" t="s">
        <v>37</v>
      </c>
      <c r="T6" s="186" t="s">
        <v>38</v>
      </c>
      <c r="U6" s="186" t="s">
        <v>37</v>
      </c>
      <c r="V6" s="186" t="s">
        <v>38</v>
      </c>
      <c r="W6" s="186" t="s">
        <v>37</v>
      </c>
      <c r="X6" s="186" t="s">
        <v>38</v>
      </c>
      <c r="Y6" s="649"/>
      <c r="Z6" s="650"/>
      <c r="AA6" s="650"/>
      <c r="AB6" s="650"/>
      <c r="AC6" s="651"/>
      <c r="AD6" s="650"/>
      <c r="AE6" s="650"/>
      <c r="AF6" s="650"/>
    </row>
    <row r="7" spans="1:32" ht="15.75" thickBot="1">
      <c r="A7" s="638" t="s">
        <v>236</v>
      </c>
      <c r="B7" s="639" t="s">
        <v>237</v>
      </c>
      <c r="C7" s="640"/>
      <c r="D7" s="640"/>
      <c r="E7" s="648"/>
      <c r="F7" s="648"/>
      <c r="G7" s="648"/>
      <c r="H7" s="640"/>
      <c r="I7" s="640"/>
      <c r="J7" s="640"/>
      <c r="K7" s="640"/>
      <c r="L7" s="640"/>
      <c r="M7" s="640"/>
      <c r="N7" s="640"/>
      <c r="O7" s="640"/>
      <c r="P7" s="640"/>
      <c r="Q7" s="640"/>
      <c r="R7" s="640"/>
      <c r="S7" s="640"/>
      <c r="T7" s="640"/>
      <c r="U7" s="640"/>
      <c r="V7" s="640"/>
      <c r="W7" s="640"/>
      <c r="X7" s="640"/>
      <c r="Y7" s="640"/>
      <c r="Z7" s="640"/>
      <c r="AA7" s="640"/>
      <c r="AB7" s="640"/>
      <c r="AC7" s="640"/>
      <c r="AD7" s="640"/>
      <c r="AE7" s="640"/>
      <c r="AF7" s="642"/>
    </row>
    <row r="8" spans="1:32" ht="30">
      <c r="A8" s="638"/>
      <c r="B8" s="166">
        <v>1</v>
      </c>
      <c r="C8" s="202" t="s">
        <v>174</v>
      </c>
      <c r="D8" s="268" t="str">
        <f>"0912-7LEK-F-"&amp;B8&amp;"-"&amp;UPPER(LEFT(C8,1))&amp;"HKN"</f>
        <v>0912-7LEK-F-1-HHKN</v>
      </c>
      <c r="E8" s="327"/>
      <c r="F8" s="328">
        <v>1</v>
      </c>
      <c r="G8" s="329"/>
      <c r="H8" s="193">
        <v>15</v>
      </c>
      <c r="I8" s="194">
        <v>10</v>
      </c>
      <c r="J8" s="194"/>
      <c r="K8" s="193"/>
      <c r="L8" s="194"/>
      <c r="M8" s="194"/>
      <c r="N8" s="193"/>
      <c r="O8" s="194"/>
      <c r="P8" s="194">
        <v>1</v>
      </c>
      <c r="Q8" s="193"/>
      <c r="R8" s="194"/>
      <c r="S8" s="194"/>
      <c r="T8" s="193"/>
      <c r="U8" s="194"/>
      <c r="V8" s="194"/>
      <c r="W8" s="193"/>
      <c r="X8" s="194"/>
      <c r="Y8" s="194"/>
      <c r="Z8" s="193">
        <f>SUM(H8,J8,L8,N8,Q8,S8,U8,W8)</f>
        <v>15</v>
      </c>
      <c r="AA8" s="194">
        <f>SUM(H8,Q8)</f>
        <v>15</v>
      </c>
      <c r="AB8" s="194">
        <f>SUM(J8,S8)</f>
        <v>0</v>
      </c>
      <c r="AC8" s="193">
        <f>SUM(L8,U8)</f>
        <v>0</v>
      </c>
      <c r="AD8" s="194">
        <f>SUM(N8,W8)</f>
        <v>0</v>
      </c>
      <c r="AE8" s="194">
        <f>SUM(H8:O8,Q8:X8)</f>
        <v>25</v>
      </c>
      <c r="AF8" s="32">
        <f>SUM(P8,Y8)</f>
        <v>1</v>
      </c>
    </row>
    <row r="9" spans="1:32" ht="17.25" customHeight="1">
      <c r="A9" s="638"/>
      <c r="B9" s="166">
        <f>'[2]I rok'!A48</f>
        <v>2</v>
      </c>
      <c r="C9" s="203" t="s">
        <v>265</v>
      </c>
      <c r="D9" s="268" t="str">
        <f>'[2]I rok'!C48</f>
        <v>0912-7LEK-F-2-NST</v>
      </c>
      <c r="E9" s="187"/>
      <c r="F9" s="188">
        <f>'[2]I rok'!E48</f>
        <v>1</v>
      </c>
      <c r="G9" s="189"/>
      <c r="H9" s="193">
        <v>15</v>
      </c>
      <c r="I9" s="194">
        <v>10</v>
      </c>
      <c r="J9" s="194"/>
      <c r="K9" s="193"/>
      <c r="L9" s="194"/>
      <c r="M9" s="194"/>
      <c r="N9" s="193"/>
      <c r="O9" s="194"/>
      <c r="P9" s="194">
        <v>1</v>
      </c>
      <c r="Q9" s="193"/>
      <c r="R9" s="194"/>
      <c r="S9" s="194"/>
      <c r="T9" s="193"/>
      <c r="U9" s="194"/>
      <c r="V9" s="194"/>
      <c r="W9" s="193"/>
      <c r="X9" s="194"/>
      <c r="Y9" s="194"/>
      <c r="Z9" s="193">
        <f t="shared" ref="Z9:Z13" si="0">SUM(H9,J9,L9,N9,Q9,S9,U9,W9)</f>
        <v>15</v>
      </c>
      <c r="AA9" s="194">
        <f t="shared" ref="AA9:AA13" si="1">SUM(H9,Q9)</f>
        <v>15</v>
      </c>
      <c r="AB9" s="194">
        <f t="shared" ref="AB9:AB13" si="2">SUM(J9,S9)</f>
        <v>0</v>
      </c>
      <c r="AC9" s="193">
        <f t="shared" ref="AC9:AC13" si="3">SUM(L9,U9)</f>
        <v>0</v>
      </c>
      <c r="AD9" s="194">
        <f t="shared" ref="AD9:AD13" si="4">SUM(N9,W9)</f>
        <v>0</v>
      </c>
      <c r="AE9" s="194">
        <f t="shared" ref="AE9:AE13" si="5">SUM(H9:O9,Q9:X9)</f>
        <v>25</v>
      </c>
      <c r="AF9" s="32">
        <f t="shared" ref="AF9:AF13" si="6">SUM(P9,Y9)</f>
        <v>1</v>
      </c>
    </row>
    <row r="10" spans="1:32" ht="22.5" customHeight="1">
      <c r="A10" s="638"/>
      <c r="B10" s="166">
        <f>'[2]I rok'!A49</f>
        <v>3</v>
      </c>
      <c r="C10" s="203" t="s">
        <v>63</v>
      </c>
      <c r="D10" s="268" t="str">
        <f>'[2]I rok'!C49</f>
        <v>0912-7LEK-F-3-ASMŻ</v>
      </c>
      <c r="E10" s="187"/>
      <c r="F10" s="188">
        <f>'[2]I rok'!E49</f>
        <v>1</v>
      </c>
      <c r="G10" s="189"/>
      <c r="H10" s="193">
        <v>15</v>
      </c>
      <c r="I10" s="194">
        <v>10</v>
      </c>
      <c r="J10" s="194"/>
      <c r="K10" s="193"/>
      <c r="L10" s="194"/>
      <c r="M10" s="194"/>
      <c r="N10" s="193"/>
      <c r="O10" s="194"/>
      <c r="P10" s="194">
        <v>1</v>
      </c>
      <c r="Q10" s="193"/>
      <c r="R10" s="194"/>
      <c r="S10" s="194"/>
      <c r="T10" s="193"/>
      <c r="U10" s="194"/>
      <c r="V10" s="194"/>
      <c r="W10" s="193"/>
      <c r="X10" s="194"/>
      <c r="Y10" s="194"/>
      <c r="Z10" s="193">
        <f t="shared" si="0"/>
        <v>15</v>
      </c>
      <c r="AA10" s="194">
        <f t="shared" si="1"/>
        <v>15</v>
      </c>
      <c r="AB10" s="194">
        <f t="shared" si="2"/>
        <v>0</v>
      </c>
      <c r="AC10" s="193">
        <f t="shared" si="3"/>
        <v>0</v>
      </c>
      <c r="AD10" s="194">
        <f t="shared" si="4"/>
        <v>0</v>
      </c>
      <c r="AE10" s="194">
        <f t="shared" si="5"/>
        <v>25</v>
      </c>
      <c r="AF10" s="32">
        <f t="shared" si="6"/>
        <v>1</v>
      </c>
    </row>
    <row r="11" spans="1:32" ht="24.75" customHeight="1">
      <c r="A11" s="638"/>
      <c r="B11" s="166">
        <v>4</v>
      </c>
      <c r="C11" s="203" t="s">
        <v>214</v>
      </c>
      <c r="D11" s="268" t="str">
        <f>'[2]I rok'!C50</f>
        <v>0912-7LEK-F-5-SC</v>
      </c>
      <c r="E11" s="187"/>
      <c r="F11" s="188">
        <f>'[2]I rok'!E50</f>
        <v>2</v>
      </c>
      <c r="G11" s="189"/>
      <c r="H11" s="193"/>
      <c r="I11" s="194"/>
      <c r="J11" s="194"/>
      <c r="K11" s="193"/>
      <c r="L11" s="194"/>
      <c r="M11" s="194"/>
      <c r="N11" s="193"/>
      <c r="O11" s="194"/>
      <c r="P11" s="194"/>
      <c r="Q11" s="193">
        <v>15</v>
      </c>
      <c r="R11" s="194">
        <v>10</v>
      </c>
      <c r="S11" s="194"/>
      <c r="T11" s="193"/>
      <c r="U11" s="194"/>
      <c r="V11" s="194"/>
      <c r="W11" s="193"/>
      <c r="X11" s="194"/>
      <c r="Y11" s="194">
        <v>1</v>
      </c>
      <c r="Z11" s="193">
        <f t="shared" si="0"/>
        <v>15</v>
      </c>
      <c r="AA11" s="194">
        <f t="shared" si="1"/>
        <v>15</v>
      </c>
      <c r="AB11" s="194">
        <f t="shared" si="2"/>
        <v>0</v>
      </c>
      <c r="AC11" s="193">
        <f t="shared" si="3"/>
        <v>0</v>
      </c>
      <c r="AD11" s="194">
        <f t="shared" si="4"/>
        <v>0</v>
      </c>
      <c r="AE11" s="194">
        <f t="shared" si="5"/>
        <v>25</v>
      </c>
      <c r="AF11" s="32">
        <f t="shared" si="6"/>
        <v>1</v>
      </c>
    </row>
    <row r="12" spans="1:32" ht="30">
      <c r="A12" s="638"/>
      <c r="B12" s="166">
        <v>5</v>
      </c>
      <c r="C12" s="203" t="s">
        <v>175</v>
      </c>
      <c r="D12" s="268" t="str">
        <f>'[2]I rok'!C51</f>
        <v>0912-7LEK-F-6-SSP</v>
      </c>
      <c r="E12" s="187"/>
      <c r="F12" s="188">
        <f>'[2]I rok'!E51</f>
        <v>2</v>
      </c>
      <c r="G12" s="189"/>
      <c r="H12" s="193"/>
      <c r="I12" s="194"/>
      <c r="J12" s="194"/>
      <c r="K12" s="193"/>
      <c r="L12" s="194"/>
      <c r="M12" s="194"/>
      <c r="N12" s="193"/>
      <c r="O12" s="194"/>
      <c r="P12" s="194"/>
      <c r="Q12" s="193">
        <v>15</v>
      </c>
      <c r="R12" s="194">
        <v>10</v>
      </c>
      <c r="S12" s="194"/>
      <c r="T12" s="193"/>
      <c r="U12" s="194"/>
      <c r="V12" s="194"/>
      <c r="W12" s="193"/>
      <c r="X12" s="194"/>
      <c r="Y12" s="194">
        <v>1</v>
      </c>
      <c r="Z12" s="193">
        <f t="shared" si="0"/>
        <v>15</v>
      </c>
      <c r="AA12" s="194">
        <f t="shared" si="1"/>
        <v>15</v>
      </c>
      <c r="AB12" s="194">
        <f t="shared" si="2"/>
        <v>0</v>
      </c>
      <c r="AC12" s="193">
        <f t="shared" si="3"/>
        <v>0</v>
      </c>
      <c r="AD12" s="194">
        <f t="shared" si="4"/>
        <v>0</v>
      </c>
      <c r="AE12" s="194">
        <f t="shared" si="5"/>
        <v>25</v>
      </c>
      <c r="AF12" s="32">
        <f t="shared" si="6"/>
        <v>1</v>
      </c>
    </row>
    <row r="13" spans="1:32" ht="30.75" thickBot="1">
      <c r="A13" s="638"/>
      <c r="B13" s="166">
        <v>6</v>
      </c>
      <c r="C13" s="203" t="s">
        <v>64</v>
      </c>
      <c r="D13" s="268" t="str">
        <f>'[2]I rok'!C52</f>
        <v>0912-7LEK-F-7-NT</v>
      </c>
      <c r="E13" s="330"/>
      <c r="F13" s="331">
        <f>'[2]I rok'!E52</f>
        <v>2</v>
      </c>
      <c r="G13" s="332"/>
      <c r="H13" s="193"/>
      <c r="I13" s="194"/>
      <c r="J13" s="194"/>
      <c r="K13" s="193"/>
      <c r="L13" s="194"/>
      <c r="M13" s="194"/>
      <c r="N13" s="193"/>
      <c r="O13" s="194"/>
      <c r="P13" s="194"/>
      <c r="Q13" s="193">
        <v>15</v>
      </c>
      <c r="R13" s="194">
        <v>10</v>
      </c>
      <c r="S13" s="194"/>
      <c r="T13" s="193"/>
      <c r="U13" s="194"/>
      <c r="V13" s="194"/>
      <c r="W13" s="193"/>
      <c r="X13" s="194"/>
      <c r="Y13" s="194">
        <v>1</v>
      </c>
      <c r="Z13" s="193">
        <f t="shared" si="0"/>
        <v>15</v>
      </c>
      <c r="AA13" s="194">
        <f t="shared" si="1"/>
        <v>15</v>
      </c>
      <c r="AB13" s="194">
        <f t="shared" si="2"/>
        <v>0</v>
      </c>
      <c r="AC13" s="193">
        <f t="shared" si="3"/>
        <v>0</v>
      </c>
      <c r="AD13" s="194">
        <f t="shared" si="4"/>
        <v>0</v>
      </c>
      <c r="AE13" s="194">
        <f t="shared" si="5"/>
        <v>25</v>
      </c>
      <c r="AF13" s="32">
        <f t="shared" si="6"/>
        <v>1</v>
      </c>
    </row>
    <row r="14" spans="1:32" ht="18.75" customHeight="1" thickBot="1">
      <c r="A14" s="638" t="s">
        <v>238</v>
      </c>
      <c r="B14" s="639" t="s">
        <v>318</v>
      </c>
      <c r="C14" s="640"/>
      <c r="D14" s="640"/>
      <c r="E14" s="641"/>
      <c r="F14" s="641"/>
      <c r="G14" s="641"/>
      <c r="H14" s="640"/>
      <c r="I14" s="640"/>
      <c r="J14" s="640"/>
      <c r="K14" s="640"/>
      <c r="L14" s="640"/>
      <c r="M14" s="640"/>
      <c r="N14" s="640"/>
      <c r="O14" s="640"/>
      <c r="P14" s="640"/>
      <c r="Q14" s="640"/>
      <c r="R14" s="640"/>
      <c r="S14" s="640"/>
      <c r="T14" s="640"/>
      <c r="U14" s="640"/>
      <c r="V14" s="640"/>
      <c r="W14" s="640"/>
      <c r="X14" s="640"/>
      <c r="Y14" s="640"/>
      <c r="Z14" s="640"/>
      <c r="AA14" s="640"/>
      <c r="AB14" s="640"/>
      <c r="AC14" s="640"/>
      <c r="AD14" s="640"/>
      <c r="AE14" s="640"/>
      <c r="AF14" s="642"/>
    </row>
    <row r="15" spans="1:32" ht="25.5" customHeight="1">
      <c r="A15" s="638"/>
      <c r="B15" s="194" t="s">
        <v>17</v>
      </c>
      <c r="C15" s="197" t="s">
        <v>187</v>
      </c>
      <c r="D15" s="248" t="str">
        <f>'[2]II rok'!C48</f>
        <v>0912-7LEK-F-8-EBM</v>
      </c>
      <c r="E15" s="321"/>
      <c r="F15" s="328">
        <v>3</v>
      </c>
      <c r="G15" s="323"/>
      <c r="H15" s="194">
        <v>15</v>
      </c>
      <c r="I15" s="194">
        <v>10</v>
      </c>
      <c r="J15" s="194"/>
      <c r="K15" s="194"/>
      <c r="L15" s="194"/>
      <c r="M15" s="194"/>
      <c r="N15" s="194"/>
      <c r="O15" s="194"/>
      <c r="P15" s="194">
        <v>1</v>
      </c>
      <c r="Q15" s="194"/>
      <c r="R15" s="194"/>
      <c r="S15" s="194"/>
      <c r="T15" s="194"/>
      <c r="U15" s="194"/>
      <c r="V15" s="194"/>
      <c r="W15" s="194"/>
      <c r="X15" s="194"/>
      <c r="Y15" s="194"/>
      <c r="Z15" s="194">
        <f t="shared" ref="Z15:Z23" si="7">SUM(H15,J15,L15,N15,Q15,S15,U15,W15)</f>
        <v>15</v>
      </c>
      <c r="AA15" s="194">
        <f t="shared" ref="AA15:AA23" si="8">SUM(H15,Q15)</f>
        <v>15</v>
      </c>
      <c r="AB15" s="194">
        <f t="shared" ref="AB15:AB23" si="9">SUM(J15,S15)</f>
        <v>0</v>
      </c>
      <c r="AC15" s="194">
        <f t="shared" ref="AC15:AC23" si="10">SUM(L15,U15)</f>
        <v>0</v>
      </c>
      <c r="AD15" s="194">
        <f t="shared" ref="AD15:AD23" si="11">SUM(N15,W15)</f>
        <v>0</v>
      </c>
      <c r="AE15" s="194">
        <f t="shared" ref="AE15:AE23" si="12">SUM(H15:O15,Q15:X15)</f>
        <v>25</v>
      </c>
      <c r="AF15" s="194">
        <f t="shared" ref="AF15:AF23" si="13">SUM(P15,Y15)</f>
        <v>1</v>
      </c>
    </row>
    <row r="16" spans="1:32" ht="25.5" customHeight="1">
      <c r="A16" s="638"/>
      <c r="B16" s="194" t="s">
        <v>14</v>
      </c>
      <c r="C16" s="197" t="s">
        <v>94</v>
      </c>
      <c r="D16" s="248" t="str">
        <f>'[2]II rok'!C49</f>
        <v>0912-7LEK-F-9-GMO</v>
      </c>
      <c r="E16" s="190"/>
      <c r="F16" s="188">
        <v>3</v>
      </c>
      <c r="G16" s="192"/>
      <c r="H16" s="194">
        <v>15</v>
      </c>
      <c r="I16" s="194">
        <v>10</v>
      </c>
      <c r="J16" s="194"/>
      <c r="K16" s="194"/>
      <c r="L16" s="194"/>
      <c r="M16" s="194"/>
      <c r="N16" s="194"/>
      <c r="O16" s="194"/>
      <c r="P16" s="194">
        <v>1</v>
      </c>
      <c r="Q16" s="194"/>
      <c r="R16" s="194"/>
      <c r="S16" s="194"/>
      <c r="T16" s="194"/>
      <c r="U16" s="194"/>
      <c r="V16" s="194"/>
      <c r="W16" s="194"/>
      <c r="X16" s="194"/>
      <c r="Y16" s="194"/>
      <c r="Z16" s="194">
        <f t="shared" si="7"/>
        <v>15</v>
      </c>
      <c r="AA16" s="194">
        <f t="shared" si="8"/>
        <v>15</v>
      </c>
      <c r="AB16" s="194">
        <f t="shared" si="9"/>
        <v>0</v>
      </c>
      <c r="AC16" s="194">
        <f t="shared" si="10"/>
        <v>0</v>
      </c>
      <c r="AD16" s="194">
        <f t="shared" si="11"/>
        <v>0</v>
      </c>
      <c r="AE16" s="194">
        <f t="shared" si="12"/>
        <v>25</v>
      </c>
      <c r="AF16" s="194">
        <f t="shared" si="13"/>
        <v>1</v>
      </c>
    </row>
    <row r="17" spans="1:32" ht="25.5" customHeight="1">
      <c r="A17" s="638"/>
      <c r="B17" s="194" t="s">
        <v>4</v>
      </c>
      <c r="C17" s="197" t="s">
        <v>95</v>
      </c>
      <c r="D17" s="248" t="str">
        <f>'[2]II rok'!C50</f>
        <v>0912-7LEK-C10-ZS</v>
      </c>
      <c r="E17" s="190"/>
      <c r="F17" s="188">
        <v>3</v>
      </c>
      <c r="G17" s="192"/>
      <c r="H17" s="194">
        <v>15</v>
      </c>
      <c r="I17" s="194">
        <v>10</v>
      </c>
      <c r="J17" s="194"/>
      <c r="K17" s="194"/>
      <c r="L17" s="194"/>
      <c r="M17" s="194"/>
      <c r="N17" s="194"/>
      <c r="O17" s="194"/>
      <c r="P17" s="194">
        <v>1</v>
      </c>
      <c r="Q17" s="194"/>
      <c r="R17" s="194"/>
      <c r="S17" s="194"/>
      <c r="T17" s="194"/>
      <c r="U17" s="194"/>
      <c r="V17" s="194"/>
      <c r="W17" s="194"/>
      <c r="X17" s="194"/>
      <c r="Y17" s="194"/>
      <c r="Z17" s="194">
        <f t="shared" si="7"/>
        <v>15</v>
      </c>
      <c r="AA17" s="194">
        <f t="shared" si="8"/>
        <v>15</v>
      </c>
      <c r="AB17" s="194">
        <f t="shared" si="9"/>
        <v>0</v>
      </c>
      <c r="AC17" s="194">
        <f t="shared" si="10"/>
        <v>0</v>
      </c>
      <c r="AD17" s="194">
        <f t="shared" si="11"/>
        <v>0</v>
      </c>
      <c r="AE17" s="194">
        <f t="shared" si="12"/>
        <v>25</v>
      </c>
      <c r="AF17" s="194">
        <f t="shared" si="13"/>
        <v>1</v>
      </c>
    </row>
    <row r="18" spans="1:32" ht="25.5" customHeight="1">
      <c r="A18" s="638"/>
      <c r="B18" s="194" t="s">
        <v>5</v>
      </c>
      <c r="C18" s="197" t="s">
        <v>96</v>
      </c>
      <c r="D18" s="248" t="str">
        <f>'[2]II rok'!C51</f>
        <v>0912-7LEK-C11-MP</v>
      </c>
      <c r="E18" s="190"/>
      <c r="F18" s="188">
        <v>3</v>
      </c>
      <c r="G18" s="192"/>
      <c r="H18" s="194">
        <v>15</v>
      </c>
      <c r="I18" s="194">
        <v>10</v>
      </c>
      <c r="J18" s="194"/>
      <c r="K18" s="194"/>
      <c r="L18" s="194"/>
      <c r="M18" s="194"/>
      <c r="N18" s="194"/>
      <c r="O18" s="194"/>
      <c r="P18" s="194">
        <v>1</v>
      </c>
      <c r="Q18" s="194"/>
      <c r="R18" s="194"/>
      <c r="S18" s="194"/>
      <c r="T18" s="194"/>
      <c r="U18" s="194"/>
      <c r="V18" s="194"/>
      <c r="W18" s="194"/>
      <c r="X18" s="194"/>
      <c r="Y18" s="194"/>
      <c r="Z18" s="194">
        <f t="shared" si="7"/>
        <v>15</v>
      </c>
      <c r="AA18" s="194">
        <f t="shared" si="8"/>
        <v>15</v>
      </c>
      <c r="AB18" s="194">
        <f t="shared" si="9"/>
        <v>0</v>
      </c>
      <c r="AC18" s="194">
        <f t="shared" si="10"/>
        <v>0</v>
      </c>
      <c r="AD18" s="194">
        <f t="shared" si="11"/>
        <v>0</v>
      </c>
      <c r="AE18" s="194">
        <f t="shared" si="12"/>
        <v>25</v>
      </c>
      <c r="AF18" s="194">
        <f t="shared" si="13"/>
        <v>1</v>
      </c>
    </row>
    <row r="19" spans="1:32" ht="25.5" customHeight="1">
      <c r="A19" s="638"/>
      <c r="B19" s="194" t="s">
        <v>6</v>
      </c>
      <c r="C19" s="197" t="s">
        <v>97</v>
      </c>
      <c r="D19" s="248" t="str">
        <f>'[2]II rok'!C52</f>
        <v>0912-7LEK-C12-RA</v>
      </c>
      <c r="E19" s="190"/>
      <c r="F19" s="188">
        <v>3</v>
      </c>
      <c r="G19" s="192"/>
      <c r="H19" s="194">
        <v>15</v>
      </c>
      <c r="I19" s="194">
        <v>10</v>
      </c>
      <c r="J19" s="194"/>
      <c r="K19" s="194"/>
      <c r="L19" s="194"/>
      <c r="M19" s="194"/>
      <c r="N19" s="194"/>
      <c r="O19" s="194"/>
      <c r="P19" s="194">
        <v>1</v>
      </c>
      <c r="Q19" s="194"/>
      <c r="R19" s="194"/>
      <c r="S19" s="194"/>
      <c r="T19" s="194"/>
      <c r="U19" s="194"/>
      <c r="V19" s="194"/>
      <c r="W19" s="194"/>
      <c r="X19" s="194"/>
      <c r="Y19" s="194"/>
      <c r="Z19" s="194">
        <f t="shared" si="7"/>
        <v>15</v>
      </c>
      <c r="AA19" s="194">
        <f t="shared" si="8"/>
        <v>15</v>
      </c>
      <c r="AB19" s="194">
        <f t="shared" si="9"/>
        <v>0</v>
      </c>
      <c r="AC19" s="194">
        <f t="shared" si="10"/>
        <v>0</v>
      </c>
      <c r="AD19" s="194">
        <f t="shared" si="11"/>
        <v>0</v>
      </c>
      <c r="AE19" s="194">
        <f t="shared" si="12"/>
        <v>25</v>
      </c>
      <c r="AF19" s="194">
        <f t="shared" si="13"/>
        <v>1</v>
      </c>
    </row>
    <row r="20" spans="1:32" ht="25.5" customHeight="1">
      <c r="A20" s="638"/>
      <c r="B20" s="194" t="s">
        <v>7</v>
      </c>
      <c r="C20" s="197" t="s">
        <v>98</v>
      </c>
      <c r="D20" s="248" t="str">
        <f>'[2]II rok'!C53</f>
        <v>0912-7LEK-C13-IG</v>
      </c>
      <c r="E20" s="190"/>
      <c r="F20" s="188">
        <v>4</v>
      </c>
      <c r="G20" s="192"/>
      <c r="H20" s="194"/>
      <c r="I20" s="194"/>
      <c r="J20" s="194"/>
      <c r="K20" s="194"/>
      <c r="L20" s="194"/>
      <c r="M20" s="194"/>
      <c r="N20" s="194"/>
      <c r="O20" s="194"/>
      <c r="P20" s="194"/>
      <c r="Q20" s="194"/>
      <c r="R20" s="194"/>
      <c r="S20" s="194">
        <v>15</v>
      </c>
      <c r="T20" s="194">
        <v>10</v>
      </c>
      <c r="U20" s="194"/>
      <c r="V20" s="194"/>
      <c r="W20" s="194"/>
      <c r="X20" s="194"/>
      <c r="Y20" s="194">
        <v>1</v>
      </c>
      <c r="Z20" s="194">
        <f t="shared" si="7"/>
        <v>15</v>
      </c>
      <c r="AA20" s="194">
        <f t="shared" si="8"/>
        <v>0</v>
      </c>
      <c r="AB20" s="194">
        <f t="shared" si="9"/>
        <v>15</v>
      </c>
      <c r="AC20" s="194">
        <f t="shared" si="10"/>
        <v>0</v>
      </c>
      <c r="AD20" s="194">
        <f t="shared" si="11"/>
        <v>0</v>
      </c>
      <c r="AE20" s="194">
        <f t="shared" si="12"/>
        <v>25</v>
      </c>
      <c r="AF20" s="194">
        <f t="shared" si="13"/>
        <v>1</v>
      </c>
    </row>
    <row r="21" spans="1:32" ht="25.5" customHeight="1">
      <c r="A21" s="638"/>
      <c r="B21" s="194" t="s">
        <v>8</v>
      </c>
      <c r="C21" s="197" t="s">
        <v>99</v>
      </c>
      <c r="D21" s="248" t="str">
        <f>'[2]II rok'!C54</f>
        <v>0912-7LEK-F-14-KI</v>
      </c>
      <c r="E21" s="190"/>
      <c r="F21" s="188">
        <v>4</v>
      </c>
      <c r="G21" s="192"/>
      <c r="H21" s="194"/>
      <c r="I21" s="194"/>
      <c r="J21" s="194"/>
      <c r="K21" s="194"/>
      <c r="L21" s="194"/>
      <c r="M21" s="194"/>
      <c r="N21" s="194"/>
      <c r="O21" s="194"/>
      <c r="P21" s="194"/>
      <c r="Q21" s="194"/>
      <c r="R21" s="194"/>
      <c r="S21" s="194">
        <v>15</v>
      </c>
      <c r="T21" s="194">
        <v>10</v>
      </c>
      <c r="U21" s="194"/>
      <c r="V21" s="194"/>
      <c r="W21" s="194"/>
      <c r="X21" s="194"/>
      <c r="Y21" s="194">
        <v>1</v>
      </c>
      <c r="Z21" s="194">
        <f t="shared" si="7"/>
        <v>15</v>
      </c>
      <c r="AA21" s="194">
        <f t="shared" si="8"/>
        <v>0</v>
      </c>
      <c r="AB21" s="194">
        <f t="shared" si="9"/>
        <v>15</v>
      </c>
      <c r="AC21" s="194">
        <f t="shared" si="10"/>
        <v>0</v>
      </c>
      <c r="AD21" s="194">
        <f t="shared" si="11"/>
        <v>0</v>
      </c>
      <c r="AE21" s="194">
        <f t="shared" si="12"/>
        <v>25</v>
      </c>
      <c r="AF21" s="194">
        <f t="shared" si="13"/>
        <v>1</v>
      </c>
    </row>
    <row r="22" spans="1:32" ht="25.5" customHeight="1">
      <c r="A22" s="638"/>
      <c r="B22" s="194" t="s">
        <v>9</v>
      </c>
      <c r="C22" s="197" t="s">
        <v>100</v>
      </c>
      <c r="D22" s="248" t="str">
        <f>'[2]II rok'!C55</f>
        <v>0912-7LEK-F-15-Ef</v>
      </c>
      <c r="E22" s="190"/>
      <c r="F22" s="188">
        <v>4</v>
      </c>
      <c r="G22" s="192"/>
      <c r="H22" s="194"/>
      <c r="I22" s="194"/>
      <c r="J22" s="194"/>
      <c r="K22" s="194"/>
      <c r="L22" s="194"/>
      <c r="M22" s="194"/>
      <c r="N22" s="194"/>
      <c r="O22" s="194"/>
      <c r="P22" s="194"/>
      <c r="Q22" s="194">
        <v>15</v>
      </c>
      <c r="R22" s="194">
        <v>10</v>
      </c>
      <c r="S22" s="194"/>
      <c r="T22" s="194"/>
      <c r="U22" s="194"/>
      <c r="V22" s="194"/>
      <c r="W22" s="194"/>
      <c r="X22" s="194"/>
      <c r="Y22" s="194">
        <v>1</v>
      </c>
      <c r="Z22" s="194">
        <f t="shared" si="7"/>
        <v>15</v>
      </c>
      <c r="AA22" s="194">
        <f t="shared" si="8"/>
        <v>15</v>
      </c>
      <c r="AB22" s="194">
        <f t="shared" si="9"/>
        <v>0</v>
      </c>
      <c r="AC22" s="194">
        <f t="shared" si="10"/>
        <v>0</v>
      </c>
      <c r="AD22" s="194">
        <f t="shared" si="11"/>
        <v>0</v>
      </c>
      <c r="AE22" s="194">
        <f t="shared" si="12"/>
        <v>25</v>
      </c>
      <c r="AF22" s="194">
        <f t="shared" si="13"/>
        <v>1</v>
      </c>
    </row>
    <row r="23" spans="1:32" ht="25.5" customHeight="1">
      <c r="A23" s="638"/>
      <c r="B23" s="194" t="s">
        <v>10</v>
      </c>
      <c r="C23" s="197" t="s">
        <v>101</v>
      </c>
      <c r="D23" s="248" t="str">
        <f>'[2]II rok'!C56</f>
        <v>0912-7LEK-F-16-AM</v>
      </c>
      <c r="E23" s="190"/>
      <c r="F23" s="188">
        <v>4</v>
      </c>
      <c r="G23" s="192"/>
      <c r="H23" s="194"/>
      <c r="I23" s="194"/>
      <c r="J23" s="194"/>
      <c r="K23" s="194"/>
      <c r="L23" s="194"/>
      <c r="M23" s="194"/>
      <c r="N23" s="194"/>
      <c r="O23" s="194"/>
      <c r="P23" s="194"/>
      <c r="Q23" s="194">
        <v>15</v>
      </c>
      <c r="R23" s="194">
        <v>10</v>
      </c>
      <c r="S23" s="194"/>
      <c r="T23" s="194"/>
      <c r="U23" s="194"/>
      <c r="V23" s="194"/>
      <c r="W23" s="194"/>
      <c r="X23" s="194"/>
      <c r="Y23" s="194">
        <v>1</v>
      </c>
      <c r="Z23" s="194">
        <f t="shared" si="7"/>
        <v>15</v>
      </c>
      <c r="AA23" s="194">
        <f t="shared" si="8"/>
        <v>15</v>
      </c>
      <c r="AB23" s="194">
        <f t="shared" si="9"/>
        <v>0</v>
      </c>
      <c r="AC23" s="194">
        <f t="shared" si="10"/>
        <v>0</v>
      </c>
      <c r="AD23" s="194">
        <f t="shared" si="11"/>
        <v>0</v>
      </c>
      <c r="AE23" s="194">
        <f t="shared" si="12"/>
        <v>25</v>
      </c>
      <c r="AF23" s="194">
        <f t="shared" si="13"/>
        <v>1</v>
      </c>
    </row>
    <row r="24" spans="1:32" ht="25.5" customHeight="1">
      <c r="A24" s="638"/>
      <c r="B24" s="194" t="s">
        <v>11</v>
      </c>
      <c r="C24" s="197" t="s">
        <v>102</v>
      </c>
      <c r="D24" s="248" t="str">
        <f>'[2]II rok'!C57</f>
        <v>0912-7LEK-F-17-IO</v>
      </c>
      <c r="E24" s="276"/>
      <c r="F24" s="188">
        <v>4</v>
      </c>
      <c r="G24" s="277"/>
      <c r="H24" s="194"/>
      <c r="I24" s="194"/>
      <c r="J24" s="194"/>
      <c r="K24" s="194"/>
      <c r="L24" s="194"/>
      <c r="M24" s="194"/>
      <c r="N24" s="194"/>
      <c r="O24" s="194"/>
      <c r="P24" s="194"/>
      <c r="Q24" s="194">
        <v>15</v>
      </c>
      <c r="R24" s="194">
        <v>10</v>
      </c>
      <c r="S24" s="194"/>
      <c r="T24" s="194"/>
      <c r="U24" s="194"/>
      <c r="V24" s="194"/>
      <c r="W24" s="194"/>
      <c r="X24" s="194"/>
      <c r="Y24" s="194">
        <v>1</v>
      </c>
      <c r="Z24" s="194">
        <f>SUM(H24,J24,L24,N24,Q24,S24,U24,W24)</f>
        <v>15</v>
      </c>
      <c r="AA24" s="194">
        <f>SUM(H24,Q24)</f>
        <v>15</v>
      </c>
      <c r="AB24" s="194">
        <f>SUM(J24,S24)</f>
        <v>0</v>
      </c>
      <c r="AC24" s="194">
        <f>SUM(L24,U24)</f>
        <v>0</v>
      </c>
      <c r="AD24" s="194">
        <f>SUM(N24,W24)</f>
        <v>0</v>
      </c>
      <c r="AE24" s="194">
        <f>SUM(H24:O24,Q24:X24)</f>
        <v>25</v>
      </c>
      <c r="AF24" s="194">
        <f>SUM(P24,Y24)</f>
        <v>1</v>
      </c>
    </row>
    <row r="25" spans="1:32" s="228" customFormat="1" ht="25.5" customHeight="1" thickBot="1">
      <c r="A25" s="274"/>
      <c r="B25" s="194" t="s">
        <v>12</v>
      </c>
      <c r="C25" s="197" t="s">
        <v>275</v>
      </c>
      <c r="D25" s="248"/>
      <c r="E25" s="324"/>
      <c r="F25" s="331">
        <v>4</v>
      </c>
      <c r="G25" s="326"/>
      <c r="H25" s="194"/>
      <c r="I25" s="194"/>
      <c r="J25" s="194"/>
      <c r="K25" s="194"/>
      <c r="L25" s="194"/>
      <c r="M25" s="194"/>
      <c r="N25" s="194"/>
      <c r="O25" s="194"/>
      <c r="P25" s="194"/>
      <c r="Q25" s="194">
        <v>15</v>
      </c>
      <c r="R25" s="194">
        <v>10</v>
      </c>
      <c r="S25" s="194"/>
      <c r="T25" s="194"/>
      <c r="U25" s="194"/>
      <c r="V25" s="194"/>
      <c r="W25" s="194"/>
      <c r="X25" s="194"/>
      <c r="Y25" s="194">
        <v>1</v>
      </c>
      <c r="Z25" s="194">
        <f>SUM(H25,J25,L25,N25,Q25,S25,U25,W25)</f>
        <v>15</v>
      </c>
      <c r="AA25" s="194">
        <f>SUM(H25,Q25)</f>
        <v>15</v>
      </c>
      <c r="AB25" s="194">
        <f>SUM(J25,S25)</f>
        <v>0</v>
      </c>
      <c r="AC25" s="194">
        <f>SUM(L25,U25)</f>
        <v>0</v>
      </c>
      <c r="AD25" s="194">
        <f>SUM(N25,W25)</f>
        <v>0</v>
      </c>
      <c r="AE25" s="194">
        <f>SUM(H25:O25,Q25:X25)</f>
        <v>25</v>
      </c>
      <c r="AF25" s="194">
        <f>SUM(P25,Y25)</f>
        <v>1</v>
      </c>
    </row>
    <row r="26" spans="1:32" ht="18" customHeight="1" thickBot="1">
      <c r="A26" s="638" t="s">
        <v>239</v>
      </c>
      <c r="B26" s="643" t="s">
        <v>319</v>
      </c>
      <c r="C26" s="644"/>
      <c r="D26" s="644"/>
      <c r="E26" s="645"/>
      <c r="F26" s="645"/>
      <c r="G26" s="645"/>
      <c r="H26" s="646"/>
      <c r="I26" s="646"/>
      <c r="J26" s="646"/>
      <c r="K26" s="646"/>
      <c r="L26" s="646"/>
      <c r="M26" s="646"/>
      <c r="N26" s="646"/>
      <c r="O26" s="646"/>
      <c r="P26" s="646"/>
      <c r="Q26" s="646"/>
      <c r="R26" s="646"/>
      <c r="S26" s="646"/>
      <c r="T26" s="646"/>
      <c r="U26" s="646"/>
      <c r="V26" s="646"/>
      <c r="W26" s="646"/>
      <c r="X26" s="646"/>
      <c r="Y26" s="646"/>
      <c r="Z26" s="644"/>
      <c r="AA26" s="644"/>
      <c r="AB26" s="644"/>
      <c r="AC26" s="644"/>
      <c r="AD26" s="644"/>
      <c r="AE26" s="644"/>
      <c r="AF26" s="647"/>
    </row>
    <row r="27" spans="1:32" ht="27.75" customHeight="1">
      <c r="A27" s="638"/>
      <c r="B27" s="194" t="str">
        <f>'[2]III rok'!A43</f>
        <v>18</v>
      </c>
      <c r="C27" s="197" t="s">
        <v>192</v>
      </c>
      <c r="D27" s="248" t="str">
        <f>'[2]III rok'!C43</f>
        <v>0912-7LEK-F-18-PN</v>
      </c>
      <c r="E27" s="321"/>
      <c r="F27" s="322">
        <v>5</v>
      </c>
      <c r="G27" s="323"/>
      <c r="H27" s="193">
        <v>15</v>
      </c>
      <c r="I27" s="194">
        <v>10</v>
      </c>
      <c r="J27" s="194"/>
      <c r="K27" s="194"/>
      <c r="L27" s="194"/>
      <c r="M27" s="194"/>
      <c r="N27" s="194"/>
      <c r="O27" s="194"/>
      <c r="P27" s="194">
        <v>1</v>
      </c>
      <c r="Q27" s="194"/>
      <c r="R27" s="194"/>
      <c r="S27" s="194"/>
      <c r="T27" s="194"/>
      <c r="U27" s="194"/>
      <c r="V27" s="194"/>
      <c r="W27" s="194"/>
      <c r="X27" s="194"/>
      <c r="Y27" s="194"/>
      <c r="Z27" s="194">
        <f>SUM(H27,J27,L27,N27,Q27,S27,U27,W27)</f>
        <v>15</v>
      </c>
      <c r="AA27" s="194">
        <f>SUM(H27,Q27)</f>
        <v>15</v>
      </c>
      <c r="AB27" s="194">
        <f>SUM(J27,S27)</f>
        <v>0</v>
      </c>
      <c r="AC27" s="194">
        <f>SUM(L27,U27)</f>
        <v>0</v>
      </c>
      <c r="AD27" s="194">
        <f>SUM(N27,W27)</f>
        <v>0</v>
      </c>
      <c r="AE27" s="194">
        <f>SUM(H27:O27,Q27:X27)</f>
        <v>25</v>
      </c>
      <c r="AF27" s="194">
        <f>SUM(P27,Y27)</f>
        <v>1</v>
      </c>
    </row>
    <row r="28" spans="1:32" ht="27.75" customHeight="1">
      <c r="A28" s="638"/>
      <c r="B28" s="194" t="str">
        <f>'[2]III rok'!A44</f>
        <v>19</v>
      </c>
      <c r="C28" s="197" t="s">
        <v>193</v>
      </c>
      <c r="D28" s="248" t="str">
        <f>'[2]III rok'!C44</f>
        <v>0912-7LEK-F-19-PT</v>
      </c>
      <c r="E28" s="190"/>
      <c r="F28" s="191">
        <v>5</v>
      </c>
      <c r="G28" s="192"/>
      <c r="H28" s="193">
        <v>15</v>
      </c>
      <c r="I28" s="194">
        <v>10</v>
      </c>
      <c r="J28" s="194"/>
      <c r="K28" s="194"/>
      <c r="L28" s="194"/>
      <c r="M28" s="194"/>
      <c r="N28" s="194"/>
      <c r="O28" s="194"/>
      <c r="P28" s="194">
        <v>1</v>
      </c>
      <c r="Q28" s="194"/>
      <c r="R28" s="194"/>
      <c r="S28" s="194"/>
      <c r="T28" s="194"/>
      <c r="U28" s="194"/>
      <c r="V28" s="194"/>
      <c r="W28" s="194"/>
      <c r="X28" s="194"/>
      <c r="Y28" s="194"/>
      <c r="Z28" s="194">
        <f t="shared" ref="Z28:Z34" si="14">SUM(H28,J28,L28,N28,Q28,S28,U28,W28)</f>
        <v>15</v>
      </c>
      <c r="AA28" s="194">
        <f t="shared" ref="AA28:AA34" si="15">SUM(H28,Q28)</f>
        <v>15</v>
      </c>
      <c r="AB28" s="194">
        <f t="shared" ref="AB28:AB34" si="16">SUM(J28,S28)</f>
        <v>0</v>
      </c>
      <c r="AC28" s="194">
        <f t="shared" ref="AC28:AC34" si="17">SUM(L28,U28)</f>
        <v>0</v>
      </c>
      <c r="AD28" s="194">
        <f t="shared" ref="AD28:AD34" si="18">SUM(N28,W28)</f>
        <v>0</v>
      </c>
      <c r="AE28" s="194">
        <f t="shared" ref="AE28:AE34" si="19">SUM(H28:O28,Q28:X28)</f>
        <v>25</v>
      </c>
      <c r="AF28" s="194">
        <f t="shared" ref="AF28:AF34" si="20">SUM(P28,Y28)</f>
        <v>1</v>
      </c>
    </row>
    <row r="29" spans="1:32" ht="27.75" customHeight="1">
      <c r="A29" s="638"/>
      <c r="B29" s="194" t="str">
        <f>'[2]III rok'!A45</f>
        <v>20</v>
      </c>
      <c r="C29" s="197" t="s">
        <v>194</v>
      </c>
      <c r="D29" s="248" t="str">
        <f>'[2]III rok'!C45</f>
        <v>0912-7LEK-F-20-M</v>
      </c>
      <c r="E29" s="190"/>
      <c r="F29" s="191">
        <v>5</v>
      </c>
      <c r="G29" s="192"/>
      <c r="H29" s="193">
        <v>15</v>
      </c>
      <c r="I29" s="194">
        <v>10</v>
      </c>
      <c r="J29" s="194"/>
      <c r="K29" s="194"/>
      <c r="L29" s="194"/>
      <c r="M29" s="194"/>
      <c r="N29" s="194"/>
      <c r="O29" s="194"/>
      <c r="P29" s="194">
        <v>1</v>
      </c>
      <c r="Q29" s="194"/>
      <c r="R29" s="194"/>
      <c r="S29" s="194"/>
      <c r="T29" s="194"/>
      <c r="U29" s="194"/>
      <c r="V29" s="194"/>
      <c r="W29" s="194"/>
      <c r="X29" s="194"/>
      <c r="Y29" s="194"/>
      <c r="Z29" s="194">
        <f t="shared" si="14"/>
        <v>15</v>
      </c>
      <c r="AA29" s="194">
        <f t="shared" si="15"/>
        <v>15</v>
      </c>
      <c r="AB29" s="194">
        <f t="shared" si="16"/>
        <v>0</v>
      </c>
      <c r="AC29" s="194">
        <f t="shared" si="17"/>
        <v>0</v>
      </c>
      <c r="AD29" s="194">
        <f t="shared" si="18"/>
        <v>0</v>
      </c>
      <c r="AE29" s="194">
        <f t="shared" si="19"/>
        <v>25</v>
      </c>
      <c r="AF29" s="194">
        <f t="shared" si="20"/>
        <v>1</v>
      </c>
    </row>
    <row r="30" spans="1:32" ht="27.75" customHeight="1">
      <c r="A30" s="638"/>
      <c r="B30" s="194" t="str">
        <f>'[2]III rok'!A46</f>
        <v>21</v>
      </c>
      <c r="C30" s="197" t="s">
        <v>240</v>
      </c>
      <c r="D30" s="248" t="str">
        <f>'[2]III rok'!C46</f>
        <v>0912-7LEK-F-21-IK</v>
      </c>
      <c r="E30" s="190"/>
      <c r="F30" s="191">
        <v>5</v>
      </c>
      <c r="G30" s="192"/>
      <c r="H30" s="193"/>
      <c r="I30" s="194"/>
      <c r="J30" s="194">
        <v>15</v>
      </c>
      <c r="K30" s="194">
        <v>10</v>
      </c>
      <c r="L30" s="194"/>
      <c r="M30" s="194"/>
      <c r="N30" s="194"/>
      <c r="O30" s="194"/>
      <c r="P30" s="194">
        <v>1</v>
      </c>
      <c r="Q30" s="194"/>
      <c r="R30" s="194"/>
      <c r="S30" s="194"/>
      <c r="T30" s="194"/>
      <c r="U30" s="194"/>
      <c r="V30" s="194"/>
      <c r="W30" s="194"/>
      <c r="X30" s="194"/>
      <c r="Y30" s="194"/>
      <c r="Z30" s="194">
        <f>SUM(H30,J30,L30,N30,Q30,S30,U30,W30)</f>
        <v>15</v>
      </c>
      <c r="AA30" s="194">
        <f t="shared" si="15"/>
        <v>0</v>
      </c>
      <c r="AB30" s="194">
        <f t="shared" si="16"/>
        <v>15</v>
      </c>
      <c r="AC30" s="194">
        <f>SUM(L30,U30)</f>
        <v>0</v>
      </c>
      <c r="AD30" s="194">
        <f t="shared" si="18"/>
        <v>0</v>
      </c>
      <c r="AE30" s="194">
        <f t="shared" si="19"/>
        <v>25</v>
      </c>
      <c r="AF30" s="194">
        <f t="shared" si="20"/>
        <v>1</v>
      </c>
    </row>
    <row r="31" spans="1:32" ht="27.75" customHeight="1">
      <c r="A31" s="638"/>
      <c r="B31" s="194" t="str">
        <f>'[2]III rok'!A47</f>
        <v>22</v>
      </c>
      <c r="C31" s="197" t="s">
        <v>241</v>
      </c>
      <c r="D31" s="248" t="str">
        <f>'[2]III rok'!C47</f>
        <v>0912-7LEK-F-22-JM</v>
      </c>
      <c r="E31" s="190"/>
      <c r="F31" s="191">
        <v>5</v>
      </c>
      <c r="G31" s="192"/>
      <c r="H31" s="193"/>
      <c r="I31" s="194"/>
      <c r="J31" s="194">
        <v>15</v>
      </c>
      <c r="K31" s="194">
        <v>10</v>
      </c>
      <c r="L31" s="194"/>
      <c r="M31" s="194"/>
      <c r="N31" s="194"/>
      <c r="O31" s="194"/>
      <c r="P31" s="194">
        <v>1</v>
      </c>
      <c r="Q31" s="194"/>
      <c r="R31" s="194"/>
      <c r="S31" s="194"/>
      <c r="T31" s="194"/>
      <c r="U31" s="194"/>
      <c r="V31" s="194"/>
      <c r="W31" s="194"/>
      <c r="X31" s="194"/>
      <c r="Y31" s="194"/>
      <c r="Z31" s="194">
        <f t="shared" si="14"/>
        <v>15</v>
      </c>
      <c r="AA31" s="194">
        <f t="shared" si="15"/>
        <v>0</v>
      </c>
      <c r="AB31" s="194">
        <f t="shared" si="16"/>
        <v>15</v>
      </c>
      <c r="AC31" s="194">
        <f t="shared" si="17"/>
        <v>0</v>
      </c>
      <c r="AD31" s="194">
        <f t="shared" si="18"/>
        <v>0</v>
      </c>
      <c r="AE31" s="194">
        <f t="shared" si="19"/>
        <v>25</v>
      </c>
      <c r="AF31" s="194">
        <f t="shared" si="20"/>
        <v>1</v>
      </c>
    </row>
    <row r="32" spans="1:32" ht="27.75" customHeight="1">
      <c r="A32" s="638"/>
      <c r="B32" s="194" t="str">
        <f>'[2]III rok'!A48</f>
        <v>23</v>
      </c>
      <c r="C32" s="197" t="s">
        <v>200</v>
      </c>
      <c r="D32" s="248" t="str">
        <f>'[2]III rok'!C48</f>
        <v>0912-7LEK-F-23-PZ</v>
      </c>
      <c r="E32" s="190"/>
      <c r="F32" s="191">
        <v>6</v>
      </c>
      <c r="G32" s="192"/>
      <c r="H32" s="193"/>
      <c r="I32" s="194"/>
      <c r="J32" s="194"/>
      <c r="K32" s="194"/>
      <c r="L32" s="194"/>
      <c r="M32" s="194"/>
      <c r="N32" s="194"/>
      <c r="O32" s="194"/>
      <c r="P32" s="194"/>
      <c r="Q32" s="194">
        <v>15</v>
      </c>
      <c r="R32" s="194">
        <v>10</v>
      </c>
      <c r="S32" s="194"/>
      <c r="T32" s="194"/>
      <c r="U32" s="194"/>
      <c r="V32" s="194"/>
      <c r="W32" s="194"/>
      <c r="X32" s="194"/>
      <c r="Y32" s="194">
        <v>1</v>
      </c>
      <c r="Z32" s="194">
        <f t="shared" si="14"/>
        <v>15</v>
      </c>
      <c r="AA32" s="194">
        <f t="shared" si="15"/>
        <v>15</v>
      </c>
      <c r="AB32" s="194">
        <f t="shared" si="16"/>
        <v>0</v>
      </c>
      <c r="AC32" s="194">
        <f t="shared" si="17"/>
        <v>0</v>
      </c>
      <c r="AD32" s="194">
        <f t="shared" si="18"/>
        <v>0</v>
      </c>
      <c r="AE32" s="194">
        <f t="shared" si="19"/>
        <v>25</v>
      </c>
      <c r="AF32" s="194">
        <f t="shared" si="20"/>
        <v>1</v>
      </c>
    </row>
    <row r="33" spans="1:32" ht="27.75" customHeight="1">
      <c r="A33" s="638"/>
      <c r="B33" s="194" t="str">
        <f>'[2]III rok'!A49</f>
        <v>24</v>
      </c>
      <c r="C33" s="197" t="s">
        <v>195</v>
      </c>
      <c r="D33" s="248" t="str">
        <f>'[2]III rok'!C49</f>
        <v>0912-7LEK-F-24-S</v>
      </c>
      <c r="E33" s="190"/>
      <c r="F33" s="191">
        <v>6</v>
      </c>
      <c r="G33" s="192"/>
      <c r="H33" s="193"/>
      <c r="I33" s="194"/>
      <c r="J33" s="194"/>
      <c r="K33" s="194"/>
      <c r="L33" s="194"/>
      <c r="M33" s="194"/>
      <c r="N33" s="194"/>
      <c r="O33" s="194"/>
      <c r="P33" s="194"/>
      <c r="Q33" s="194">
        <v>15</v>
      </c>
      <c r="R33" s="194">
        <v>10</v>
      </c>
      <c r="S33" s="194"/>
      <c r="T33" s="194"/>
      <c r="U33" s="194"/>
      <c r="V33" s="194"/>
      <c r="W33" s="194"/>
      <c r="X33" s="194"/>
      <c r="Y33" s="194">
        <v>1</v>
      </c>
      <c r="Z33" s="194">
        <f t="shared" si="14"/>
        <v>15</v>
      </c>
      <c r="AA33" s="194">
        <f t="shared" si="15"/>
        <v>15</v>
      </c>
      <c r="AB33" s="194">
        <f t="shared" si="16"/>
        <v>0</v>
      </c>
      <c r="AC33" s="194">
        <f t="shared" si="17"/>
        <v>0</v>
      </c>
      <c r="AD33" s="194">
        <f t="shared" si="18"/>
        <v>0</v>
      </c>
      <c r="AE33" s="194">
        <f t="shared" si="19"/>
        <v>25</v>
      </c>
      <c r="AF33" s="194">
        <f t="shared" si="20"/>
        <v>1</v>
      </c>
    </row>
    <row r="34" spans="1:32" ht="27.75" customHeight="1" thickBot="1">
      <c r="A34" s="638"/>
      <c r="B34" s="194" t="str">
        <f>'[2]III rok'!A50</f>
        <v>25</v>
      </c>
      <c r="C34" s="197" t="s">
        <v>201</v>
      </c>
      <c r="D34" s="248" t="str">
        <f>'[2]III rok'!C50</f>
        <v>0912-7LEK-F-25-PUE</v>
      </c>
      <c r="E34" s="324"/>
      <c r="F34" s="325">
        <v>6</v>
      </c>
      <c r="G34" s="326"/>
      <c r="H34" s="193"/>
      <c r="I34" s="194"/>
      <c r="J34" s="194"/>
      <c r="K34" s="194"/>
      <c r="L34" s="194"/>
      <c r="M34" s="194"/>
      <c r="N34" s="194"/>
      <c r="O34" s="194"/>
      <c r="P34" s="194"/>
      <c r="Q34" s="194">
        <v>15</v>
      </c>
      <c r="R34" s="194">
        <v>10</v>
      </c>
      <c r="S34" s="194"/>
      <c r="T34" s="194"/>
      <c r="U34" s="194"/>
      <c r="V34" s="194"/>
      <c r="W34" s="194"/>
      <c r="X34" s="194"/>
      <c r="Y34" s="194">
        <v>1</v>
      </c>
      <c r="Z34" s="194">
        <f t="shared" si="14"/>
        <v>15</v>
      </c>
      <c r="AA34" s="194">
        <f t="shared" si="15"/>
        <v>15</v>
      </c>
      <c r="AB34" s="194">
        <f t="shared" si="16"/>
        <v>0</v>
      </c>
      <c r="AC34" s="194">
        <f t="shared" si="17"/>
        <v>0</v>
      </c>
      <c r="AD34" s="194">
        <f t="shared" si="18"/>
        <v>0</v>
      </c>
      <c r="AE34" s="194">
        <f t="shared" si="19"/>
        <v>25</v>
      </c>
      <c r="AF34" s="194">
        <f t="shared" si="20"/>
        <v>1</v>
      </c>
    </row>
    <row r="35" spans="1:32" ht="20.25" customHeight="1" thickBot="1">
      <c r="A35" s="638" t="s">
        <v>242</v>
      </c>
      <c r="B35" s="643" t="s">
        <v>320</v>
      </c>
      <c r="C35" s="644"/>
      <c r="D35" s="644"/>
      <c r="E35" s="645"/>
      <c r="F35" s="645"/>
      <c r="G35" s="645"/>
      <c r="H35" s="644"/>
      <c r="I35" s="644"/>
      <c r="J35" s="644"/>
      <c r="K35" s="644"/>
      <c r="L35" s="644"/>
      <c r="M35" s="644"/>
      <c r="N35" s="644"/>
      <c r="O35" s="644"/>
      <c r="P35" s="644"/>
      <c r="Q35" s="644"/>
      <c r="R35" s="644"/>
      <c r="S35" s="644"/>
      <c r="T35" s="644"/>
      <c r="U35" s="644"/>
      <c r="V35" s="644"/>
      <c r="W35" s="644"/>
      <c r="X35" s="644"/>
      <c r="Y35" s="644"/>
      <c r="Z35" s="644"/>
      <c r="AA35" s="644"/>
      <c r="AB35" s="644"/>
      <c r="AC35" s="644"/>
      <c r="AD35" s="644"/>
      <c r="AE35" s="644"/>
      <c r="AF35" s="647"/>
    </row>
    <row r="36" spans="1:32" ht="23.25" customHeight="1">
      <c r="A36" s="638"/>
      <c r="B36" s="194" t="str">
        <f>'[2]IV rok'!A43</f>
        <v>26</v>
      </c>
      <c r="C36" s="197" t="s">
        <v>133</v>
      </c>
      <c r="D36" s="248" t="str">
        <f>'[2]IV rok'!C43</f>
        <v>0912-7LEK-F26-D</v>
      </c>
      <c r="E36" s="321"/>
      <c r="F36" s="322">
        <v>7</v>
      </c>
      <c r="G36" s="323"/>
      <c r="H36" s="193">
        <v>15</v>
      </c>
      <c r="I36" s="194">
        <v>10</v>
      </c>
      <c r="J36" s="194"/>
      <c r="K36" s="194"/>
      <c r="L36" s="194"/>
      <c r="M36" s="194"/>
      <c r="N36" s="194"/>
      <c r="O36" s="194"/>
      <c r="P36" s="194">
        <v>1</v>
      </c>
      <c r="Q36" s="194"/>
      <c r="R36" s="194"/>
      <c r="S36" s="194"/>
      <c r="T36" s="194"/>
      <c r="U36" s="194"/>
      <c r="V36" s="194"/>
      <c r="W36" s="194"/>
      <c r="X36" s="194"/>
      <c r="Y36" s="194"/>
      <c r="Z36" s="194">
        <f>SUM(H36,J36,L36,N36,Q36,S36,U36,W36)</f>
        <v>15</v>
      </c>
      <c r="AA36" s="194">
        <f>SUM(H36,Q36)</f>
        <v>15</v>
      </c>
      <c r="AB36" s="194">
        <f>SUM(J36,S36)</f>
        <v>0</v>
      </c>
      <c r="AC36" s="194">
        <f>SUM(K36,T36)</f>
        <v>0</v>
      </c>
      <c r="AD36" s="194">
        <f>SUM(O36,X36)</f>
        <v>0</v>
      </c>
      <c r="AE36" s="194">
        <f>SUM(H36:O36,Q36:X36)</f>
        <v>25</v>
      </c>
      <c r="AF36" s="194">
        <f>SUM(P36,Y36)</f>
        <v>1</v>
      </c>
    </row>
    <row r="37" spans="1:32" ht="23.25" customHeight="1">
      <c r="A37" s="638"/>
      <c r="B37" s="194" t="str">
        <f>'[2]IV rok'!A44</f>
        <v>27</v>
      </c>
      <c r="C37" s="197" t="s">
        <v>134</v>
      </c>
      <c r="D37" s="248" t="str">
        <f>'[2]IV rok'!C44</f>
        <v>0912-7LEK-F27-F</v>
      </c>
      <c r="E37" s="190"/>
      <c r="F37" s="191">
        <v>7</v>
      </c>
      <c r="G37" s="192"/>
      <c r="H37" s="193">
        <v>15</v>
      </c>
      <c r="I37" s="194">
        <v>10</v>
      </c>
      <c r="J37" s="194"/>
      <c r="K37" s="194"/>
      <c r="L37" s="194"/>
      <c r="M37" s="194"/>
      <c r="N37" s="194"/>
      <c r="O37" s="194"/>
      <c r="P37" s="194">
        <v>1</v>
      </c>
      <c r="Q37" s="194"/>
      <c r="R37" s="194"/>
      <c r="S37" s="194"/>
      <c r="T37" s="194"/>
      <c r="U37" s="194"/>
      <c r="V37" s="194"/>
      <c r="W37" s="194"/>
      <c r="X37" s="194"/>
      <c r="Y37" s="194"/>
      <c r="Z37" s="194">
        <f t="shared" ref="Z37:Z44" si="21">SUM(H37,J37,L37,N37,Q37,S37,U37,W37)</f>
        <v>15</v>
      </c>
      <c r="AA37" s="194">
        <f t="shared" ref="AA37:AA44" si="22">SUM(H37,Q37)</f>
        <v>15</v>
      </c>
      <c r="AB37" s="194">
        <f t="shared" ref="AB37:AC44" si="23">SUM(J37,S37)</f>
        <v>0</v>
      </c>
      <c r="AC37" s="194">
        <f t="shared" si="23"/>
        <v>0</v>
      </c>
      <c r="AD37" s="194">
        <f t="shared" ref="AD37:AD43" si="24">SUM(O37,X37)</f>
        <v>0</v>
      </c>
      <c r="AE37" s="194">
        <f t="shared" ref="AE37:AE44" si="25">SUM(H37:O37,Q37:X37)</f>
        <v>25</v>
      </c>
      <c r="AF37" s="194">
        <f t="shared" ref="AF37:AF44" si="26">SUM(P37,Y37)</f>
        <v>1</v>
      </c>
    </row>
    <row r="38" spans="1:32" ht="23.25" customHeight="1">
      <c r="A38" s="638"/>
      <c r="B38" s="194" t="str">
        <f>'[2]IV rok'!A45</f>
        <v>28</v>
      </c>
      <c r="C38" s="197" t="s">
        <v>135</v>
      </c>
      <c r="D38" s="248" t="str">
        <f>'[2]IV rok'!C45</f>
        <v>0912-7LEK-F28-Z</v>
      </c>
      <c r="E38" s="190"/>
      <c r="F38" s="191">
        <v>7</v>
      </c>
      <c r="G38" s="192"/>
      <c r="H38" s="193">
        <v>15</v>
      </c>
      <c r="I38" s="194">
        <v>10</v>
      </c>
      <c r="J38" s="194"/>
      <c r="K38" s="194"/>
      <c r="L38" s="194"/>
      <c r="M38" s="194"/>
      <c r="N38" s="194"/>
      <c r="O38" s="194"/>
      <c r="P38" s="194">
        <v>1</v>
      </c>
      <c r="Q38" s="194"/>
      <c r="R38" s="194"/>
      <c r="S38" s="194"/>
      <c r="T38" s="194"/>
      <c r="U38" s="194"/>
      <c r="V38" s="194"/>
      <c r="W38" s="194"/>
      <c r="X38" s="194"/>
      <c r="Y38" s="194"/>
      <c r="Z38" s="194">
        <f t="shared" si="21"/>
        <v>15</v>
      </c>
      <c r="AA38" s="194">
        <f t="shared" si="22"/>
        <v>15</v>
      </c>
      <c r="AB38" s="194">
        <f t="shared" si="23"/>
        <v>0</v>
      </c>
      <c r="AC38" s="194">
        <f t="shared" si="23"/>
        <v>0</v>
      </c>
      <c r="AD38" s="194">
        <f t="shared" si="24"/>
        <v>0</v>
      </c>
      <c r="AE38" s="194">
        <f t="shared" si="25"/>
        <v>25</v>
      </c>
      <c r="AF38" s="194">
        <f t="shared" si="26"/>
        <v>1</v>
      </c>
    </row>
    <row r="39" spans="1:32" ht="23.25" customHeight="1">
      <c r="A39" s="638"/>
      <c r="B39" s="194" t="str">
        <f>'[2]IV rok'!A46</f>
        <v>29</v>
      </c>
      <c r="C39" s="197" t="s">
        <v>188</v>
      </c>
      <c r="D39" s="248" t="str">
        <f>'[2]IV rok'!C46</f>
        <v>0912-7LEK-F29-C</v>
      </c>
      <c r="E39" s="190"/>
      <c r="F39" s="191">
        <v>8</v>
      </c>
      <c r="G39" s="192"/>
      <c r="H39" s="193"/>
      <c r="I39" s="194"/>
      <c r="J39" s="194"/>
      <c r="K39" s="194"/>
      <c r="L39" s="194"/>
      <c r="M39" s="194"/>
      <c r="N39" s="194"/>
      <c r="O39" s="194"/>
      <c r="P39" s="194"/>
      <c r="Q39" s="194">
        <v>15</v>
      </c>
      <c r="R39" s="194">
        <v>10</v>
      </c>
      <c r="S39" s="194"/>
      <c r="T39" s="194"/>
      <c r="U39" s="194"/>
      <c r="V39" s="194"/>
      <c r="W39" s="194"/>
      <c r="X39" s="194"/>
      <c r="Y39" s="194">
        <v>1</v>
      </c>
      <c r="Z39" s="194">
        <f t="shared" si="21"/>
        <v>15</v>
      </c>
      <c r="AA39" s="194">
        <f t="shared" si="22"/>
        <v>15</v>
      </c>
      <c r="AB39" s="194">
        <f t="shared" si="23"/>
        <v>0</v>
      </c>
      <c r="AC39" s="194">
        <f t="shared" si="23"/>
        <v>0</v>
      </c>
      <c r="AD39" s="194">
        <f t="shared" si="24"/>
        <v>0</v>
      </c>
      <c r="AE39" s="194">
        <f t="shared" si="25"/>
        <v>25</v>
      </c>
      <c r="AF39" s="194">
        <f t="shared" si="26"/>
        <v>1</v>
      </c>
    </row>
    <row r="40" spans="1:32" ht="23.25" customHeight="1">
      <c r="A40" s="638"/>
      <c r="B40" s="194" t="str">
        <f>'[2]IV rok'!A47</f>
        <v>30</v>
      </c>
      <c r="C40" s="197" t="s">
        <v>181</v>
      </c>
      <c r="D40" s="248" t="str">
        <f>'[2]IV rok'!C47</f>
        <v>0912-7LEK-F30-P</v>
      </c>
      <c r="E40" s="190"/>
      <c r="F40" s="191">
        <v>8</v>
      </c>
      <c r="G40" s="192"/>
      <c r="H40" s="193"/>
      <c r="I40" s="194"/>
      <c r="J40" s="194"/>
      <c r="K40" s="194"/>
      <c r="L40" s="194"/>
      <c r="M40" s="194"/>
      <c r="N40" s="194"/>
      <c r="O40" s="194"/>
      <c r="P40" s="194"/>
      <c r="Q40" s="194">
        <v>15</v>
      </c>
      <c r="R40" s="194">
        <v>10</v>
      </c>
      <c r="S40" s="194"/>
      <c r="T40" s="194"/>
      <c r="U40" s="194"/>
      <c r="V40" s="194"/>
      <c r="W40" s="194"/>
      <c r="X40" s="194"/>
      <c r="Y40" s="194">
        <v>1</v>
      </c>
      <c r="Z40" s="194">
        <f t="shared" si="21"/>
        <v>15</v>
      </c>
      <c r="AA40" s="194">
        <f t="shared" si="22"/>
        <v>15</v>
      </c>
      <c r="AB40" s="194">
        <f t="shared" si="23"/>
        <v>0</v>
      </c>
      <c r="AC40" s="194">
        <f t="shared" si="23"/>
        <v>0</v>
      </c>
      <c r="AD40" s="194">
        <f t="shared" si="24"/>
        <v>0</v>
      </c>
      <c r="AE40" s="194">
        <f t="shared" si="25"/>
        <v>25</v>
      </c>
      <c r="AF40" s="194">
        <f t="shared" si="26"/>
        <v>1</v>
      </c>
    </row>
    <row r="41" spans="1:32" ht="23.25" customHeight="1">
      <c r="A41" s="638"/>
      <c r="B41" s="194" t="str">
        <f>'[2]IV rok'!A48</f>
        <v>31</v>
      </c>
      <c r="C41" s="197" t="s">
        <v>182</v>
      </c>
      <c r="D41" s="248" t="str">
        <f>'[2]IV rok'!C48</f>
        <v>0912-7LEK-F31-T</v>
      </c>
      <c r="E41" s="190"/>
      <c r="F41" s="191">
        <v>8</v>
      </c>
      <c r="G41" s="192"/>
      <c r="H41" s="193"/>
      <c r="I41" s="194"/>
      <c r="J41" s="194"/>
      <c r="K41" s="194"/>
      <c r="L41" s="194"/>
      <c r="M41" s="194"/>
      <c r="N41" s="194"/>
      <c r="O41" s="194"/>
      <c r="P41" s="194"/>
      <c r="Q41" s="194">
        <v>15</v>
      </c>
      <c r="R41" s="194">
        <v>10</v>
      </c>
      <c r="S41" s="194"/>
      <c r="T41" s="194"/>
      <c r="U41" s="194"/>
      <c r="V41" s="194"/>
      <c r="W41" s="194"/>
      <c r="X41" s="194"/>
      <c r="Y41" s="194">
        <v>1</v>
      </c>
      <c r="Z41" s="194">
        <f t="shared" si="21"/>
        <v>15</v>
      </c>
      <c r="AA41" s="194">
        <f t="shared" si="22"/>
        <v>15</v>
      </c>
      <c r="AB41" s="194">
        <f t="shared" si="23"/>
        <v>0</v>
      </c>
      <c r="AC41" s="194">
        <f t="shared" si="23"/>
        <v>0</v>
      </c>
      <c r="AD41" s="194">
        <f t="shared" si="24"/>
        <v>0</v>
      </c>
      <c r="AE41" s="194">
        <f t="shared" si="25"/>
        <v>25</v>
      </c>
      <c r="AF41" s="194">
        <f t="shared" si="26"/>
        <v>1</v>
      </c>
    </row>
    <row r="42" spans="1:32" ht="23.25" customHeight="1">
      <c r="A42" s="638"/>
      <c r="B42" s="194" t="str">
        <f>'[2]IV rok'!A49</f>
        <v>32</v>
      </c>
      <c r="C42" s="197" t="s">
        <v>183</v>
      </c>
      <c r="D42" s="248" t="str">
        <f>'[2]IV rok'!C49</f>
        <v>0912-7LEK-F32-C</v>
      </c>
      <c r="E42" s="190"/>
      <c r="F42" s="191">
        <v>8</v>
      </c>
      <c r="G42" s="192"/>
      <c r="H42" s="193"/>
      <c r="I42" s="194"/>
      <c r="J42" s="194"/>
      <c r="K42" s="194"/>
      <c r="L42" s="194"/>
      <c r="M42" s="194"/>
      <c r="N42" s="194"/>
      <c r="O42" s="194"/>
      <c r="P42" s="194"/>
      <c r="Q42" s="194">
        <v>15</v>
      </c>
      <c r="R42" s="194">
        <v>10</v>
      </c>
      <c r="S42" s="194"/>
      <c r="T42" s="194"/>
      <c r="U42" s="194"/>
      <c r="V42" s="194"/>
      <c r="W42" s="194"/>
      <c r="X42" s="194"/>
      <c r="Y42" s="194">
        <v>1</v>
      </c>
      <c r="Z42" s="194">
        <f t="shared" si="21"/>
        <v>15</v>
      </c>
      <c r="AA42" s="194">
        <f t="shared" si="22"/>
        <v>15</v>
      </c>
      <c r="AB42" s="194">
        <f t="shared" si="23"/>
        <v>0</v>
      </c>
      <c r="AC42" s="194">
        <f t="shared" si="23"/>
        <v>0</v>
      </c>
      <c r="AD42" s="194">
        <f t="shared" si="24"/>
        <v>0</v>
      </c>
      <c r="AE42" s="194">
        <f t="shared" si="25"/>
        <v>25</v>
      </c>
      <c r="AF42" s="194">
        <f t="shared" si="26"/>
        <v>1</v>
      </c>
    </row>
    <row r="43" spans="1:32" ht="23.25" customHeight="1">
      <c r="A43" s="638"/>
      <c r="B43" s="194" t="str">
        <f>'[2]IV rok'!A50</f>
        <v>33</v>
      </c>
      <c r="C43" s="197" t="s">
        <v>184</v>
      </c>
      <c r="D43" s="248" t="str">
        <f>'[2]IV rok'!C50</f>
        <v>0912-7LEK-F33-C</v>
      </c>
      <c r="E43" s="190"/>
      <c r="F43" s="191">
        <v>8</v>
      </c>
      <c r="G43" s="192"/>
      <c r="H43" s="193"/>
      <c r="I43" s="194"/>
      <c r="J43" s="194"/>
      <c r="K43" s="194"/>
      <c r="L43" s="194"/>
      <c r="M43" s="194"/>
      <c r="N43" s="194"/>
      <c r="O43" s="194"/>
      <c r="P43" s="194"/>
      <c r="Q43" s="194">
        <v>15</v>
      </c>
      <c r="R43" s="194">
        <v>10</v>
      </c>
      <c r="S43" s="194"/>
      <c r="T43" s="194"/>
      <c r="U43" s="194"/>
      <c r="V43" s="194"/>
      <c r="W43" s="194"/>
      <c r="X43" s="194"/>
      <c r="Y43" s="194">
        <v>1</v>
      </c>
      <c r="Z43" s="194">
        <f t="shared" si="21"/>
        <v>15</v>
      </c>
      <c r="AA43" s="194">
        <f t="shared" si="22"/>
        <v>15</v>
      </c>
      <c r="AB43" s="194">
        <f t="shared" si="23"/>
        <v>0</v>
      </c>
      <c r="AC43" s="194">
        <f t="shared" si="23"/>
        <v>0</v>
      </c>
      <c r="AD43" s="194">
        <f t="shared" si="24"/>
        <v>0</v>
      </c>
      <c r="AE43" s="194">
        <f t="shared" si="25"/>
        <v>25</v>
      </c>
      <c r="AF43" s="194">
        <f t="shared" si="26"/>
        <v>1</v>
      </c>
    </row>
    <row r="44" spans="1:32" ht="23.25" customHeight="1" thickBot="1">
      <c r="A44" s="638"/>
      <c r="B44" s="194" t="str">
        <f>'[2]IV rok'!A51</f>
        <v>34</v>
      </c>
      <c r="C44" s="197" t="s">
        <v>185</v>
      </c>
      <c r="D44" s="248" t="str">
        <f>'[2]IV rok'!C51</f>
        <v>0912-7LEK-F34-E</v>
      </c>
      <c r="E44" s="324"/>
      <c r="F44" s="325">
        <v>8</v>
      </c>
      <c r="G44" s="326"/>
      <c r="H44" s="193"/>
      <c r="I44" s="194"/>
      <c r="J44" s="194"/>
      <c r="K44" s="194"/>
      <c r="L44" s="194"/>
      <c r="M44" s="194"/>
      <c r="N44" s="194"/>
      <c r="O44" s="194"/>
      <c r="P44" s="194"/>
      <c r="Q44" s="194">
        <v>15</v>
      </c>
      <c r="R44" s="194">
        <v>10</v>
      </c>
      <c r="S44" s="194"/>
      <c r="T44" s="194"/>
      <c r="U44" s="194"/>
      <c r="V44" s="194"/>
      <c r="W44" s="194"/>
      <c r="X44" s="194"/>
      <c r="Y44" s="194">
        <v>1</v>
      </c>
      <c r="Z44" s="194">
        <f t="shared" si="21"/>
        <v>15</v>
      </c>
      <c r="AA44" s="194">
        <f t="shared" si="22"/>
        <v>15</v>
      </c>
      <c r="AB44" s="194">
        <f t="shared" si="23"/>
        <v>0</v>
      </c>
      <c r="AC44" s="194">
        <f t="shared" si="23"/>
        <v>0</v>
      </c>
      <c r="AD44" s="194">
        <f>SUM(M44,V44)</f>
        <v>0</v>
      </c>
      <c r="AE44" s="194">
        <f t="shared" si="25"/>
        <v>25</v>
      </c>
      <c r="AF44" s="194">
        <f t="shared" si="26"/>
        <v>1</v>
      </c>
    </row>
    <row r="45" spans="1:32" ht="21" customHeight="1" thickBot="1">
      <c r="A45" s="631" t="s">
        <v>243</v>
      </c>
      <c r="B45" s="634" t="s">
        <v>321</v>
      </c>
      <c r="C45" s="635"/>
      <c r="D45" s="635"/>
      <c r="E45" s="636"/>
      <c r="F45" s="636"/>
      <c r="G45" s="636"/>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7"/>
    </row>
    <row r="46" spans="1:32" ht="21" customHeight="1">
      <c r="A46" s="632"/>
      <c r="B46" s="194" t="str">
        <f>'[2]V rok'!A52</f>
        <v>35</v>
      </c>
      <c r="C46" s="197" t="s">
        <v>157</v>
      </c>
      <c r="D46" s="248" t="str">
        <f>'[2]V rok'!C52</f>
        <v>0912-7LEK-F35-H</v>
      </c>
      <c r="E46" s="321"/>
      <c r="F46" s="322">
        <f>'[2]V rok'!E52</f>
        <v>9</v>
      </c>
      <c r="G46" s="323"/>
      <c r="H46" s="193">
        <f>'[2]V rok'!G52</f>
        <v>15</v>
      </c>
      <c r="I46" s="194">
        <f>'[2]V rok'!H52</f>
        <v>5</v>
      </c>
      <c r="J46" s="194">
        <f>'[2]V rok'!I52</f>
        <v>20</v>
      </c>
      <c r="K46" s="194">
        <f>'[2]V rok'!J52</f>
        <v>10</v>
      </c>
      <c r="L46" s="194"/>
      <c r="M46" s="194"/>
      <c r="N46" s="194"/>
      <c r="O46" s="194"/>
      <c r="P46" s="192">
        <f>'[2]V rok'!O52</f>
        <v>2</v>
      </c>
      <c r="Q46" s="193"/>
      <c r="R46" s="194"/>
      <c r="S46" s="194"/>
      <c r="T46" s="194"/>
      <c r="U46" s="194"/>
      <c r="V46" s="194"/>
      <c r="W46" s="194"/>
      <c r="X46" s="194"/>
      <c r="Y46" s="192"/>
      <c r="Z46" s="193">
        <f>'[2]V rok'!Y52</f>
        <v>35</v>
      </c>
      <c r="AA46" s="194">
        <f>'[2]V rok'!Z52</f>
        <v>15</v>
      </c>
      <c r="AB46" s="194">
        <f>'[2]V rok'!AA52</f>
        <v>20</v>
      </c>
      <c r="AC46" s="194"/>
      <c r="AD46" s="194"/>
      <c r="AE46" s="194">
        <f>'[2]V rok'!AD52</f>
        <v>50</v>
      </c>
      <c r="AF46" s="194">
        <f>'[2]V rok'!AE52</f>
        <v>2</v>
      </c>
    </row>
    <row r="47" spans="1:32" ht="21" customHeight="1">
      <c r="A47" s="632"/>
      <c r="B47" s="194" t="str">
        <f>'[2]V rok'!A53</f>
        <v>36</v>
      </c>
      <c r="C47" s="197" t="s">
        <v>158</v>
      </c>
      <c r="D47" s="248" t="str">
        <f>'[2]V rok'!C53</f>
        <v>0912-7LEK-F36-G</v>
      </c>
      <c r="E47" s="190"/>
      <c r="F47" s="191">
        <f>'[2]V rok'!E53</f>
        <v>9</v>
      </c>
      <c r="G47" s="192"/>
      <c r="H47" s="193">
        <f>'[2]V rok'!G53</f>
        <v>15</v>
      </c>
      <c r="I47" s="194">
        <f>'[2]V rok'!H53</f>
        <v>5</v>
      </c>
      <c r="J47" s="194">
        <f>'[2]V rok'!I53</f>
        <v>20</v>
      </c>
      <c r="K47" s="194">
        <f>'[2]V rok'!J53</f>
        <v>10</v>
      </c>
      <c r="L47" s="194"/>
      <c r="M47" s="194"/>
      <c r="N47" s="194"/>
      <c r="O47" s="194"/>
      <c r="P47" s="192">
        <f>'[2]V rok'!O53</f>
        <v>2</v>
      </c>
      <c r="Q47" s="193"/>
      <c r="R47" s="194"/>
      <c r="S47" s="194"/>
      <c r="T47" s="194"/>
      <c r="U47" s="194"/>
      <c r="V47" s="194"/>
      <c r="W47" s="194"/>
      <c r="X47" s="194"/>
      <c r="Y47" s="192"/>
      <c r="Z47" s="193">
        <f>'[2]V rok'!Y53</f>
        <v>35</v>
      </c>
      <c r="AA47" s="194">
        <f>'[2]V rok'!Z53</f>
        <v>15</v>
      </c>
      <c r="AB47" s="194">
        <f>'[2]V rok'!AA53</f>
        <v>20</v>
      </c>
      <c r="AC47" s="194"/>
      <c r="AD47" s="194"/>
      <c r="AE47" s="194">
        <f>'[2]V rok'!AD53</f>
        <v>50</v>
      </c>
      <c r="AF47" s="194">
        <f>'[2]V rok'!AE53</f>
        <v>2</v>
      </c>
    </row>
    <row r="48" spans="1:32" ht="21" customHeight="1">
      <c r="A48" s="632"/>
      <c r="B48" s="194" t="str">
        <f>'[2]V rok'!A54</f>
        <v>37</v>
      </c>
      <c r="C48" s="197" t="s">
        <v>159</v>
      </c>
      <c r="D48" s="248" t="str">
        <f>'[2]V rok'!C54</f>
        <v>0912-7LEK-F37-A</v>
      </c>
      <c r="E48" s="190"/>
      <c r="F48" s="191">
        <f>'[2]V rok'!E54</f>
        <v>9</v>
      </c>
      <c r="G48" s="192"/>
      <c r="H48" s="193">
        <f>'[2]V rok'!G54</f>
        <v>15</v>
      </c>
      <c r="I48" s="194">
        <f>'[2]V rok'!H54</f>
        <v>5</v>
      </c>
      <c r="J48" s="194">
        <f>'[2]V rok'!I54</f>
        <v>20</v>
      </c>
      <c r="K48" s="194">
        <f>'[2]V rok'!J54</f>
        <v>10</v>
      </c>
      <c r="L48" s="194"/>
      <c r="M48" s="194"/>
      <c r="N48" s="194"/>
      <c r="O48" s="194"/>
      <c r="P48" s="192">
        <f>'[2]V rok'!O54</f>
        <v>2</v>
      </c>
      <c r="Q48" s="193"/>
      <c r="R48" s="194"/>
      <c r="S48" s="194"/>
      <c r="T48" s="194"/>
      <c r="U48" s="194"/>
      <c r="V48" s="194"/>
      <c r="W48" s="194"/>
      <c r="X48" s="194"/>
      <c r="Y48" s="192"/>
      <c r="Z48" s="193">
        <f>'[2]V rok'!Y54</f>
        <v>35</v>
      </c>
      <c r="AA48" s="194">
        <f>'[2]V rok'!Z54</f>
        <v>15</v>
      </c>
      <c r="AB48" s="194">
        <f>'[2]V rok'!AA54</f>
        <v>20</v>
      </c>
      <c r="AC48" s="194"/>
      <c r="AD48" s="194"/>
      <c r="AE48" s="194">
        <f>'[2]V rok'!AD54</f>
        <v>50</v>
      </c>
      <c r="AF48" s="194">
        <f>'[2]V rok'!AE54</f>
        <v>2</v>
      </c>
    </row>
    <row r="49" spans="1:32" ht="21" customHeight="1">
      <c r="A49" s="632"/>
      <c r="B49" s="194" t="str">
        <f>'[2]V rok'!A55</f>
        <v>38</v>
      </c>
      <c r="C49" s="197" t="s">
        <v>160</v>
      </c>
      <c r="D49" s="248" t="str">
        <f>'[2]V rok'!C55</f>
        <v>0912-7LEK-F38-K</v>
      </c>
      <c r="E49" s="190"/>
      <c r="F49" s="191">
        <f>'[2]V rok'!E55</f>
        <v>9</v>
      </c>
      <c r="G49" s="192"/>
      <c r="H49" s="193">
        <f>'[2]V rok'!G55</f>
        <v>15</v>
      </c>
      <c r="I49" s="194">
        <f>'[2]V rok'!H55</f>
        <v>5</v>
      </c>
      <c r="J49" s="194">
        <f>'[2]V rok'!I55</f>
        <v>20</v>
      </c>
      <c r="K49" s="194">
        <f>'[2]V rok'!J55</f>
        <v>10</v>
      </c>
      <c r="L49" s="194"/>
      <c r="M49" s="194"/>
      <c r="N49" s="194"/>
      <c r="O49" s="194"/>
      <c r="P49" s="192">
        <f>'[2]V rok'!O55</f>
        <v>2</v>
      </c>
      <c r="Q49" s="193"/>
      <c r="R49" s="194"/>
      <c r="S49" s="194"/>
      <c r="T49" s="194"/>
      <c r="U49" s="194"/>
      <c r="V49" s="194"/>
      <c r="W49" s="194"/>
      <c r="X49" s="194"/>
      <c r="Y49" s="192"/>
      <c r="Z49" s="193">
        <f>'[2]V rok'!Y55</f>
        <v>35</v>
      </c>
      <c r="AA49" s="194">
        <f>'[2]V rok'!Z55</f>
        <v>15</v>
      </c>
      <c r="AB49" s="194">
        <f>'[2]V rok'!AA55</f>
        <v>20</v>
      </c>
      <c r="AC49" s="194"/>
      <c r="AD49" s="194"/>
      <c r="AE49" s="194">
        <f>'[2]V rok'!AD55</f>
        <v>50</v>
      </c>
      <c r="AF49" s="194">
        <f>'[2]V rok'!AE55</f>
        <v>2</v>
      </c>
    </row>
    <row r="50" spans="1:32" ht="21" customHeight="1">
      <c r="A50" s="632"/>
      <c r="B50" s="194" t="str">
        <f>'[2]V rok'!A56</f>
        <v>39</v>
      </c>
      <c r="C50" s="197" t="s">
        <v>161</v>
      </c>
      <c r="D50" s="248" t="str">
        <f>'[2]V rok'!C56</f>
        <v>0912-7LEK-F39-Ż</v>
      </c>
      <c r="E50" s="190"/>
      <c r="F50" s="191">
        <f>'[2]V rok'!E56</f>
        <v>9</v>
      </c>
      <c r="G50" s="192"/>
      <c r="H50" s="193">
        <f>'[2]V rok'!G56</f>
        <v>15</v>
      </c>
      <c r="I50" s="194">
        <f>'[2]V rok'!H56</f>
        <v>5</v>
      </c>
      <c r="J50" s="194">
        <f>'[2]V rok'!I56</f>
        <v>20</v>
      </c>
      <c r="K50" s="194">
        <f>'[2]V rok'!J56</f>
        <v>10</v>
      </c>
      <c r="L50" s="194"/>
      <c r="M50" s="194"/>
      <c r="N50" s="194"/>
      <c r="O50" s="194"/>
      <c r="P50" s="192">
        <f>'[2]V rok'!O56</f>
        <v>2</v>
      </c>
      <c r="Q50" s="193"/>
      <c r="R50" s="194"/>
      <c r="S50" s="194"/>
      <c r="T50" s="194"/>
      <c r="U50" s="194"/>
      <c r="V50" s="194"/>
      <c r="W50" s="194"/>
      <c r="X50" s="194"/>
      <c r="Y50" s="192"/>
      <c r="Z50" s="193">
        <f>'[2]V rok'!Y56</f>
        <v>35</v>
      </c>
      <c r="AA50" s="194">
        <f>'[2]V rok'!Z56</f>
        <v>15</v>
      </c>
      <c r="AB50" s="194">
        <f>'[2]V rok'!AA56</f>
        <v>20</v>
      </c>
      <c r="AC50" s="194"/>
      <c r="AD50" s="194"/>
      <c r="AE50" s="194">
        <f>'[2]V rok'!AD56</f>
        <v>50</v>
      </c>
      <c r="AF50" s="194">
        <f>'[2]V rok'!AE56</f>
        <v>2</v>
      </c>
    </row>
    <row r="51" spans="1:32" ht="27" customHeight="1">
      <c r="A51" s="632"/>
      <c r="B51" s="194" t="str">
        <f>'[2]V rok'!A57</f>
        <v>40</v>
      </c>
      <c r="C51" s="197" t="s">
        <v>162</v>
      </c>
      <c r="D51" s="248" t="str">
        <f>'[2]V rok'!C57</f>
        <v>0912-7LEK-F40-A</v>
      </c>
      <c r="E51" s="190"/>
      <c r="F51" s="191">
        <f>'[2]V rok'!E57</f>
        <v>9</v>
      </c>
      <c r="G51" s="192"/>
      <c r="H51" s="193">
        <f>'[2]V rok'!G57</f>
        <v>15</v>
      </c>
      <c r="I51" s="194">
        <f>'[2]V rok'!H57</f>
        <v>5</v>
      </c>
      <c r="J51" s="194">
        <f>'[2]V rok'!I57</f>
        <v>20</v>
      </c>
      <c r="K51" s="194">
        <f>'[2]V rok'!J57</f>
        <v>10</v>
      </c>
      <c r="L51" s="194"/>
      <c r="M51" s="194"/>
      <c r="N51" s="194"/>
      <c r="O51" s="194"/>
      <c r="P51" s="192">
        <f>'[2]V rok'!O57</f>
        <v>2</v>
      </c>
      <c r="Q51" s="193"/>
      <c r="R51" s="194"/>
      <c r="S51" s="194"/>
      <c r="T51" s="194"/>
      <c r="U51" s="194"/>
      <c r="V51" s="194"/>
      <c r="W51" s="194"/>
      <c r="X51" s="194"/>
      <c r="Y51" s="192"/>
      <c r="Z51" s="193">
        <f>'[2]V rok'!Y57</f>
        <v>35</v>
      </c>
      <c r="AA51" s="194">
        <f>'[2]V rok'!Z57</f>
        <v>15</v>
      </c>
      <c r="AB51" s="194">
        <f>'[2]V rok'!AA57</f>
        <v>20</v>
      </c>
      <c r="AC51" s="194"/>
      <c r="AD51" s="194"/>
      <c r="AE51" s="194">
        <f>'[2]V rok'!AD57</f>
        <v>50</v>
      </c>
      <c r="AF51" s="194">
        <f>'[2]V rok'!AE57</f>
        <v>2</v>
      </c>
    </row>
    <row r="52" spans="1:32" ht="21" customHeight="1">
      <c r="A52" s="632"/>
      <c r="B52" s="194" t="str">
        <f>'[2]V rok'!A58</f>
        <v>41</v>
      </c>
      <c r="C52" s="451" t="s">
        <v>332</v>
      </c>
      <c r="D52" s="248" t="str">
        <f>'[2]V rok'!C58</f>
        <v>0912-7LEK-F41-C</v>
      </c>
      <c r="E52" s="190"/>
      <c r="F52" s="191">
        <f>'[2]V rok'!E58</f>
        <v>9</v>
      </c>
      <c r="G52" s="192"/>
      <c r="H52" s="193">
        <f>'[2]V rok'!G58</f>
        <v>15</v>
      </c>
      <c r="I52" s="194">
        <f>'[2]V rok'!H58</f>
        <v>5</v>
      </c>
      <c r="J52" s="194">
        <f>'[2]V rok'!I58</f>
        <v>20</v>
      </c>
      <c r="K52" s="194">
        <f>'[2]V rok'!J58</f>
        <v>10</v>
      </c>
      <c r="L52" s="194"/>
      <c r="M52" s="194"/>
      <c r="N52" s="194"/>
      <c r="O52" s="194"/>
      <c r="P52" s="192">
        <f>'[2]V rok'!O58</f>
        <v>2</v>
      </c>
      <c r="Q52" s="193"/>
      <c r="R52" s="194"/>
      <c r="S52" s="194"/>
      <c r="T52" s="194"/>
      <c r="U52" s="194"/>
      <c r="V52" s="194"/>
      <c r="W52" s="194"/>
      <c r="X52" s="194"/>
      <c r="Y52" s="192"/>
      <c r="Z52" s="193">
        <f>'[2]V rok'!Y58</f>
        <v>35</v>
      </c>
      <c r="AA52" s="194">
        <f>'[2]V rok'!Z58</f>
        <v>15</v>
      </c>
      <c r="AB52" s="194">
        <f>'[2]V rok'!AA58</f>
        <v>20</v>
      </c>
      <c r="AC52" s="194"/>
      <c r="AD52" s="194"/>
      <c r="AE52" s="194">
        <f>'[2]V rok'!AD58</f>
        <v>50</v>
      </c>
      <c r="AF52" s="194">
        <f>'[2]V rok'!AE58</f>
        <v>2</v>
      </c>
    </row>
    <row r="53" spans="1:32" ht="21" customHeight="1">
      <c r="A53" s="632"/>
      <c r="B53" s="194" t="str">
        <f>'[2]V rok'!A59</f>
        <v>42</v>
      </c>
      <c r="C53" s="197" t="s">
        <v>163</v>
      </c>
      <c r="D53" s="248" t="str">
        <f>'[2]V rok'!C59</f>
        <v>0912-7LEK-F42-E</v>
      </c>
      <c r="E53" s="190"/>
      <c r="F53" s="191">
        <f>'[2]V rok'!E59</f>
        <v>9</v>
      </c>
      <c r="G53" s="192"/>
      <c r="H53" s="193">
        <f>'[2]V rok'!G59</f>
        <v>15</v>
      </c>
      <c r="I53" s="194">
        <f>'[2]V rok'!H59</f>
        <v>5</v>
      </c>
      <c r="J53" s="194">
        <f>'[2]V rok'!I59</f>
        <v>20</v>
      </c>
      <c r="K53" s="194">
        <f>'[2]V rok'!J59</f>
        <v>10</v>
      </c>
      <c r="L53" s="194"/>
      <c r="M53" s="194"/>
      <c r="N53" s="194"/>
      <c r="O53" s="194"/>
      <c r="P53" s="192">
        <f>'[2]V rok'!O59</f>
        <v>2</v>
      </c>
      <c r="Q53" s="193"/>
      <c r="R53" s="194"/>
      <c r="S53" s="194"/>
      <c r="T53" s="194"/>
      <c r="U53" s="194"/>
      <c r="V53" s="194"/>
      <c r="W53" s="194"/>
      <c r="X53" s="194"/>
      <c r="Y53" s="192"/>
      <c r="Z53" s="193">
        <f>'[2]V rok'!Y59</f>
        <v>35</v>
      </c>
      <c r="AA53" s="194">
        <f>'[2]V rok'!Z59</f>
        <v>15</v>
      </c>
      <c r="AB53" s="194">
        <f>'[2]V rok'!AA59</f>
        <v>20</v>
      </c>
      <c r="AC53" s="194"/>
      <c r="AD53" s="194"/>
      <c r="AE53" s="194">
        <f>'[2]V rok'!AD59</f>
        <v>50</v>
      </c>
      <c r="AF53" s="194">
        <f>'[2]V rok'!AE59</f>
        <v>2</v>
      </c>
    </row>
    <row r="54" spans="1:32" ht="21" customHeight="1">
      <c r="A54" s="632"/>
      <c r="B54" s="194" t="str">
        <f>'[2]V rok'!A60</f>
        <v>43</v>
      </c>
      <c r="C54" s="197" t="s">
        <v>164</v>
      </c>
      <c r="D54" s="248" t="str">
        <f>'[2]V rok'!C60</f>
        <v>0912-7LEK-F43-T</v>
      </c>
      <c r="E54" s="190"/>
      <c r="F54" s="191">
        <f>'[2]V rok'!E60</f>
        <v>9</v>
      </c>
      <c r="G54" s="192"/>
      <c r="H54" s="193">
        <f>'[2]V rok'!G60</f>
        <v>15</v>
      </c>
      <c r="I54" s="194">
        <f>'[2]V rok'!H60</f>
        <v>5</v>
      </c>
      <c r="J54" s="194">
        <f>'[2]V rok'!I60</f>
        <v>20</v>
      </c>
      <c r="K54" s="194">
        <f>'[2]V rok'!J60</f>
        <v>10</v>
      </c>
      <c r="L54" s="194"/>
      <c r="M54" s="194"/>
      <c r="N54" s="194"/>
      <c r="O54" s="194"/>
      <c r="P54" s="192">
        <f>'[2]V rok'!O60</f>
        <v>2</v>
      </c>
      <c r="Q54" s="193"/>
      <c r="R54" s="194"/>
      <c r="S54" s="194"/>
      <c r="T54" s="194"/>
      <c r="U54" s="194"/>
      <c r="V54" s="194"/>
      <c r="W54" s="194"/>
      <c r="X54" s="194"/>
      <c r="Y54" s="192"/>
      <c r="Z54" s="193">
        <f>'[2]V rok'!Y60</f>
        <v>35</v>
      </c>
      <c r="AA54" s="194">
        <f>'[2]V rok'!Z60</f>
        <v>15</v>
      </c>
      <c r="AB54" s="194">
        <f>'[2]V rok'!AA60</f>
        <v>20</v>
      </c>
      <c r="AC54" s="194"/>
      <c r="AD54" s="194"/>
      <c r="AE54" s="194">
        <f>'[2]V rok'!AD60</f>
        <v>50</v>
      </c>
      <c r="AF54" s="194">
        <f>'[2]V rok'!AE60</f>
        <v>2</v>
      </c>
    </row>
    <row r="55" spans="1:32" ht="21" customHeight="1">
      <c r="A55" s="632"/>
      <c r="B55" s="194" t="str">
        <f>'[2]V rok'!A61</f>
        <v>44</v>
      </c>
      <c r="C55" s="197" t="s">
        <v>165</v>
      </c>
      <c r="D55" s="248" t="str">
        <f>'[2]V rok'!C61</f>
        <v>0912-7LEK-F44-D</v>
      </c>
      <c r="E55" s="190"/>
      <c r="F55" s="191">
        <f>'[2]V rok'!E61</f>
        <v>9</v>
      </c>
      <c r="G55" s="192"/>
      <c r="H55" s="193">
        <f>'[2]V rok'!G61</f>
        <v>15</v>
      </c>
      <c r="I55" s="194">
        <f>'[2]V rok'!H61</f>
        <v>5</v>
      </c>
      <c r="J55" s="194">
        <f>'[2]V rok'!I61</f>
        <v>20</v>
      </c>
      <c r="K55" s="194">
        <f>'[2]V rok'!J61</f>
        <v>10</v>
      </c>
      <c r="L55" s="194"/>
      <c r="M55" s="194"/>
      <c r="N55" s="194"/>
      <c r="O55" s="194"/>
      <c r="P55" s="192">
        <f>'[2]V rok'!O61</f>
        <v>2</v>
      </c>
      <c r="Q55" s="193"/>
      <c r="R55" s="194"/>
      <c r="S55" s="194"/>
      <c r="T55" s="194"/>
      <c r="U55" s="194"/>
      <c r="V55" s="194"/>
      <c r="W55" s="194"/>
      <c r="X55" s="194"/>
      <c r="Y55" s="192"/>
      <c r="Z55" s="193">
        <f>'[2]V rok'!Y61</f>
        <v>35</v>
      </c>
      <c r="AA55" s="194">
        <f>'[2]V rok'!Z61</f>
        <v>15</v>
      </c>
      <c r="AB55" s="194">
        <f>'[2]V rok'!AA61</f>
        <v>20</v>
      </c>
      <c r="AC55" s="194"/>
      <c r="AD55" s="194"/>
      <c r="AE55" s="194">
        <f>'[2]V rok'!AD61</f>
        <v>50</v>
      </c>
      <c r="AF55" s="194">
        <f>'[2]V rok'!AE61</f>
        <v>2</v>
      </c>
    </row>
    <row r="56" spans="1:32" ht="21" customHeight="1">
      <c r="A56" s="632"/>
      <c r="B56" s="194" t="str">
        <f>'[2]V rok'!A62</f>
        <v>45</v>
      </c>
      <c r="C56" s="197" t="s">
        <v>166</v>
      </c>
      <c r="D56" s="248" t="str">
        <f>'[2]V rok'!C62</f>
        <v>0912-7LEK-F45-R</v>
      </c>
      <c r="E56" s="190"/>
      <c r="F56" s="191">
        <f>'[2]V rok'!E62</f>
        <v>9</v>
      </c>
      <c r="G56" s="192"/>
      <c r="H56" s="193">
        <f>'[2]V rok'!G62</f>
        <v>15</v>
      </c>
      <c r="I56" s="194">
        <f>'[2]V rok'!H62</f>
        <v>5</v>
      </c>
      <c r="J56" s="194">
        <f>'[2]V rok'!I62</f>
        <v>20</v>
      </c>
      <c r="K56" s="194">
        <f>'[2]V rok'!J62</f>
        <v>10</v>
      </c>
      <c r="L56" s="194"/>
      <c r="M56" s="194"/>
      <c r="N56" s="194"/>
      <c r="O56" s="194"/>
      <c r="P56" s="192">
        <f>'[2]V rok'!O62</f>
        <v>2</v>
      </c>
      <c r="Q56" s="193"/>
      <c r="R56" s="194"/>
      <c r="S56" s="194"/>
      <c r="T56" s="194"/>
      <c r="U56" s="194"/>
      <c r="V56" s="194"/>
      <c r="W56" s="194"/>
      <c r="X56" s="194"/>
      <c r="Y56" s="192"/>
      <c r="Z56" s="193">
        <f>'[2]V rok'!Y62</f>
        <v>35</v>
      </c>
      <c r="AA56" s="194">
        <f>'[2]V rok'!Z62</f>
        <v>15</v>
      </c>
      <c r="AB56" s="194">
        <f>'[2]V rok'!AA62</f>
        <v>20</v>
      </c>
      <c r="AC56" s="194"/>
      <c r="AD56" s="194"/>
      <c r="AE56" s="194">
        <f>'[2]V rok'!AD62</f>
        <v>50</v>
      </c>
      <c r="AF56" s="194">
        <f>'[2]V rok'!AE62</f>
        <v>2</v>
      </c>
    </row>
    <row r="57" spans="1:32" ht="32.25" customHeight="1">
      <c r="A57" s="632"/>
      <c r="B57" s="194" t="str">
        <f>'[2]V rok'!A63</f>
        <v>46</v>
      </c>
      <c r="C57" s="197" t="s">
        <v>167</v>
      </c>
      <c r="D57" s="248" t="str">
        <f>'[2]V rok'!C63</f>
        <v>0912-7LEK-F46-Z</v>
      </c>
      <c r="E57" s="190"/>
      <c r="F57" s="191">
        <f>'[2]V rok'!E63</f>
        <v>9</v>
      </c>
      <c r="G57" s="192"/>
      <c r="H57" s="193">
        <f>'[2]V rok'!G63</f>
        <v>15</v>
      </c>
      <c r="I57" s="194">
        <f>'[2]V rok'!H63</f>
        <v>5</v>
      </c>
      <c r="J57" s="194">
        <f>'[2]V rok'!I63</f>
        <v>20</v>
      </c>
      <c r="K57" s="194">
        <f>'[2]V rok'!J63</f>
        <v>10</v>
      </c>
      <c r="L57" s="194"/>
      <c r="M57" s="194"/>
      <c r="N57" s="194"/>
      <c r="O57" s="194"/>
      <c r="P57" s="192">
        <f>'[2]V rok'!O63</f>
        <v>2</v>
      </c>
      <c r="Q57" s="193"/>
      <c r="R57" s="194"/>
      <c r="S57" s="194"/>
      <c r="T57" s="194"/>
      <c r="U57" s="194"/>
      <c r="V57" s="194"/>
      <c r="W57" s="194"/>
      <c r="X57" s="194"/>
      <c r="Y57" s="192"/>
      <c r="Z57" s="193">
        <f>'[2]V rok'!Y63</f>
        <v>35</v>
      </c>
      <c r="AA57" s="194">
        <f>'[2]V rok'!Z63</f>
        <v>15</v>
      </c>
      <c r="AB57" s="194">
        <f>'[2]V rok'!AA63</f>
        <v>20</v>
      </c>
      <c r="AC57" s="194"/>
      <c r="AD57" s="194"/>
      <c r="AE57" s="194">
        <f>'[2]V rok'!AD63</f>
        <v>50</v>
      </c>
      <c r="AF57" s="194">
        <f>'[2]V rok'!AE63</f>
        <v>2</v>
      </c>
    </row>
    <row r="58" spans="1:32" ht="21" customHeight="1">
      <c r="A58" s="632"/>
      <c r="B58" s="194" t="str">
        <f>'[2]V rok'!A64</f>
        <v>47</v>
      </c>
      <c r="C58" s="197" t="s">
        <v>168</v>
      </c>
      <c r="D58" s="248" t="str">
        <f>'[2]V rok'!C64</f>
        <v>0912-7LEK-F47-C</v>
      </c>
      <c r="E58" s="190"/>
      <c r="F58" s="191">
        <f>'[2]V rok'!E64</f>
        <v>9</v>
      </c>
      <c r="G58" s="192"/>
      <c r="H58" s="193">
        <f>'[2]V rok'!G64</f>
        <v>15</v>
      </c>
      <c r="I58" s="194">
        <f>'[2]V rok'!H64</f>
        <v>10</v>
      </c>
      <c r="J58" s="194"/>
      <c r="K58" s="194"/>
      <c r="L58" s="194"/>
      <c r="M58" s="194"/>
      <c r="N58" s="194"/>
      <c r="O58" s="194"/>
      <c r="P58" s="192">
        <f>'[2]V rok'!O64</f>
        <v>1</v>
      </c>
      <c r="Q58" s="193"/>
      <c r="R58" s="194"/>
      <c r="S58" s="194"/>
      <c r="T58" s="194"/>
      <c r="U58" s="194"/>
      <c r="V58" s="194"/>
      <c r="W58" s="194"/>
      <c r="X58" s="194"/>
      <c r="Y58" s="192"/>
      <c r="Z58" s="193">
        <f>'[2]V rok'!Y64</f>
        <v>15</v>
      </c>
      <c r="AA58" s="194">
        <f>'[2]V rok'!Z64</f>
        <v>15</v>
      </c>
      <c r="AB58" s="194"/>
      <c r="AC58" s="194"/>
      <c r="AD58" s="194"/>
      <c r="AE58" s="194">
        <f>'[2]V rok'!AD64</f>
        <v>25</v>
      </c>
      <c r="AF58" s="194">
        <f>'[2]V rok'!AE64</f>
        <v>1</v>
      </c>
    </row>
    <row r="59" spans="1:32" ht="21" customHeight="1">
      <c r="A59" s="632"/>
      <c r="B59" s="194" t="str">
        <f>'[2]V rok'!A65</f>
        <v>48</v>
      </c>
      <c r="C59" s="197" t="s">
        <v>169</v>
      </c>
      <c r="D59" s="248" t="str">
        <f>'[2]V rok'!C65</f>
        <v>0912-7LEK-F48-P</v>
      </c>
      <c r="E59" s="190"/>
      <c r="F59" s="191">
        <f>'[2]V rok'!E65</f>
        <v>9</v>
      </c>
      <c r="G59" s="192"/>
      <c r="H59" s="193">
        <f>'[2]V rok'!G65</f>
        <v>15</v>
      </c>
      <c r="I59" s="194">
        <f>'[2]V rok'!H65</f>
        <v>10</v>
      </c>
      <c r="J59" s="194"/>
      <c r="K59" s="194"/>
      <c r="L59" s="194"/>
      <c r="M59" s="194"/>
      <c r="N59" s="194"/>
      <c r="O59" s="194"/>
      <c r="P59" s="195">
        <f>'[2]V rok'!O65</f>
        <v>1</v>
      </c>
      <c r="Q59" s="190"/>
      <c r="R59" s="194"/>
      <c r="S59" s="194"/>
      <c r="T59" s="194"/>
      <c r="U59" s="194"/>
      <c r="V59" s="194"/>
      <c r="W59" s="194"/>
      <c r="X59" s="194"/>
      <c r="Y59" s="192"/>
      <c r="Z59" s="193">
        <f>'[2]V rok'!Y65</f>
        <v>15</v>
      </c>
      <c r="AA59" s="194">
        <f>'[2]V rok'!Z65</f>
        <v>15</v>
      </c>
      <c r="AB59" s="194"/>
      <c r="AC59" s="194"/>
      <c r="AD59" s="194"/>
      <c r="AE59" s="194">
        <f>'[2]V rok'!AD65</f>
        <v>25</v>
      </c>
      <c r="AF59" s="194">
        <f>'[2]V rok'!AE65</f>
        <v>1</v>
      </c>
    </row>
    <row r="60" spans="1:32" ht="23.25" customHeight="1">
      <c r="A60" s="632"/>
      <c r="B60" s="194" t="str">
        <f>'[2]V rok'!A66</f>
        <v>49</v>
      </c>
      <c r="C60" s="197" t="s">
        <v>271</v>
      </c>
      <c r="D60" s="248" t="str">
        <f>'[2]V rok'!C66</f>
        <v>0912-7LEK-F49-S</v>
      </c>
      <c r="E60" s="190"/>
      <c r="F60" s="191">
        <f>'[2]V rok'!E66</f>
        <v>9</v>
      </c>
      <c r="G60" s="192"/>
      <c r="H60" s="193">
        <f>'[2]V rok'!G66</f>
        <v>15</v>
      </c>
      <c r="I60" s="194">
        <f>'[2]V rok'!H66</f>
        <v>10</v>
      </c>
      <c r="J60" s="194"/>
      <c r="K60" s="194"/>
      <c r="L60" s="194"/>
      <c r="M60" s="194"/>
      <c r="N60" s="194"/>
      <c r="O60" s="194"/>
      <c r="P60" s="195">
        <f>'[2]V rok'!O66</f>
        <v>1</v>
      </c>
      <c r="Q60" s="190"/>
      <c r="R60" s="194"/>
      <c r="S60" s="194"/>
      <c r="T60" s="194"/>
      <c r="U60" s="194"/>
      <c r="V60" s="194"/>
      <c r="W60" s="194"/>
      <c r="X60" s="194"/>
      <c r="Y60" s="192"/>
      <c r="Z60" s="193">
        <f>'[2]V rok'!Y66</f>
        <v>15</v>
      </c>
      <c r="AA60" s="194">
        <f>'[2]V rok'!Z66</f>
        <v>15</v>
      </c>
      <c r="AB60" s="194"/>
      <c r="AC60" s="194"/>
      <c r="AD60" s="194"/>
      <c r="AE60" s="194">
        <f>'[2]V rok'!AD66</f>
        <v>25</v>
      </c>
      <c r="AF60" s="194">
        <f>'[2]V rok'!AE66</f>
        <v>1</v>
      </c>
    </row>
    <row r="61" spans="1:32" ht="23.25" customHeight="1">
      <c r="A61" s="632"/>
      <c r="B61" s="194" t="str">
        <f>'[2]V rok'!A67</f>
        <v>50</v>
      </c>
      <c r="C61" s="197" t="s">
        <v>170</v>
      </c>
      <c r="D61" s="248" t="str">
        <f>'[2]V rok'!C67</f>
        <v>0912-7LEK-F50-M</v>
      </c>
      <c r="E61" s="190"/>
      <c r="F61" s="191">
        <f>'[2]V rok'!E67</f>
        <v>9</v>
      </c>
      <c r="G61" s="192"/>
      <c r="H61" s="193">
        <f>'[2]V rok'!G67</f>
        <v>15</v>
      </c>
      <c r="I61" s="194">
        <f>'[2]V rok'!H67</f>
        <v>10</v>
      </c>
      <c r="J61" s="194"/>
      <c r="K61" s="194"/>
      <c r="L61" s="194"/>
      <c r="M61" s="194"/>
      <c r="N61" s="194"/>
      <c r="O61" s="194"/>
      <c r="P61" s="195">
        <f>'[2]V rok'!O67</f>
        <v>1</v>
      </c>
      <c r="Q61" s="190"/>
      <c r="R61" s="194"/>
      <c r="S61" s="194"/>
      <c r="T61" s="194"/>
      <c r="U61" s="194"/>
      <c r="V61" s="194"/>
      <c r="W61" s="194"/>
      <c r="X61" s="194"/>
      <c r="Y61" s="192"/>
      <c r="Z61" s="193">
        <f>'[2]V rok'!Y67</f>
        <v>15</v>
      </c>
      <c r="AA61" s="194">
        <f>'[2]V rok'!Z67</f>
        <v>15</v>
      </c>
      <c r="AB61" s="194"/>
      <c r="AC61" s="194"/>
      <c r="AD61" s="194"/>
      <c r="AE61" s="194">
        <f>'[2]V rok'!AD67</f>
        <v>25</v>
      </c>
      <c r="AF61" s="194">
        <f>'[2]V rok'!AE67</f>
        <v>1</v>
      </c>
    </row>
    <row r="62" spans="1:32" ht="23.25" customHeight="1">
      <c r="A62" s="632"/>
      <c r="B62" s="194" t="str">
        <f>'[2]V rok'!A68</f>
        <v>51</v>
      </c>
      <c r="C62" s="197" t="s">
        <v>171</v>
      </c>
      <c r="D62" s="248" t="str">
        <f>'[2]V rok'!C68</f>
        <v>0912-7LEK-F51-C</v>
      </c>
      <c r="E62" s="190"/>
      <c r="F62" s="191">
        <f>'[2]V rok'!E68</f>
        <v>10</v>
      </c>
      <c r="G62" s="192"/>
      <c r="H62" s="193"/>
      <c r="I62" s="194"/>
      <c r="J62" s="194"/>
      <c r="K62" s="194"/>
      <c r="L62" s="194"/>
      <c r="M62" s="194"/>
      <c r="N62" s="194"/>
      <c r="O62" s="194"/>
      <c r="P62" s="195"/>
      <c r="Q62" s="190">
        <f>'[2]V rok'!P68</f>
        <v>15</v>
      </c>
      <c r="R62" s="194">
        <f>'[2]V rok'!Q68</f>
        <v>10</v>
      </c>
      <c r="S62" s="194"/>
      <c r="T62" s="194"/>
      <c r="U62" s="194"/>
      <c r="V62" s="194"/>
      <c r="W62" s="194"/>
      <c r="X62" s="194"/>
      <c r="Y62" s="192">
        <f>'[2]V rok'!X68</f>
        <v>1</v>
      </c>
      <c r="Z62" s="193">
        <f>'[2]V rok'!Y68</f>
        <v>15</v>
      </c>
      <c r="AA62" s="194">
        <f>'[2]V rok'!Z68</f>
        <v>15</v>
      </c>
      <c r="AB62" s="194"/>
      <c r="AC62" s="194"/>
      <c r="AD62" s="194"/>
      <c r="AE62" s="194">
        <f>'[2]V rok'!AD68</f>
        <v>25</v>
      </c>
      <c r="AF62" s="194">
        <f>'[2]V rok'!AE68</f>
        <v>1</v>
      </c>
    </row>
    <row r="63" spans="1:32" ht="23.25" customHeight="1">
      <c r="A63" s="632"/>
      <c r="B63" s="194" t="str">
        <f>'[2]V rok'!A69</f>
        <v>52</v>
      </c>
      <c r="C63" s="197" t="s">
        <v>172</v>
      </c>
      <c r="D63" s="248" t="str">
        <f>'[2]V rok'!C69</f>
        <v>0912-7LEK-F52-F</v>
      </c>
      <c r="E63" s="190"/>
      <c r="F63" s="191">
        <f>'[2]V rok'!E69</f>
        <v>10</v>
      </c>
      <c r="G63" s="192"/>
      <c r="H63" s="193"/>
      <c r="I63" s="194"/>
      <c r="J63" s="194"/>
      <c r="K63" s="194"/>
      <c r="L63" s="194"/>
      <c r="M63" s="194"/>
      <c r="N63" s="194"/>
      <c r="O63" s="194"/>
      <c r="P63" s="195"/>
      <c r="Q63" s="190">
        <f>'[2]V rok'!P69</f>
        <v>15</v>
      </c>
      <c r="R63" s="194">
        <f>'[2]V rok'!Q69</f>
        <v>10</v>
      </c>
      <c r="S63" s="194"/>
      <c r="T63" s="194"/>
      <c r="U63" s="194"/>
      <c r="V63" s="194"/>
      <c r="W63" s="194"/>
      <c r="X63" s="194"/>
      <c r="Y63" s="192">
        <f>'[2]V rok'!X69</f>
        <v>1</v>
      </c>
      <c r="Z63" s="193">
        <f>'[2]V rok'!Y69</f>
        <v>15</v>
      </c>
      <c r="AA63" s="194">
        <f>'[2]V rok'!Z69</f>
        <v>15</v>
      </c>
      <c r="AB63" s="194"/>
      <c r="AC63" s="194"/>
      <c r="AD63" s="194"/>
      <c r="AE63" s="194">
        <f>'[2]V rok'!AD69</f>
        <v>25</v>
      </c>
      <c r="AF63" s="194">
        <f>'[2]V rok'!AE69</f>
        <v>1</v>
      </c>
    </row>
    <row r="64" spans="1:32" ht="23.25" customHeight="1">
      <c r="A64" s="632"/>
      <c r="B64" s="194" t="str">
        <f>'[2]V rok'!A70</f>
        <v>53</v>
      </c>
      <c r="C64" s="197" t="s">
        <v>208</v>
      </c>
      <c r="D64" s="248" t="str">
        <f>'[2]V rok'!C70</f>
        <v>0912-7LEK-F53-P</v>
      </c>
      <c r="E64" s="190"/>
      <c r="F64" s="191">
        <f>'[2]V rok'!E70</f>
        <v>10</v>
      </c>
      <c r="G64" s="192"/>
      <c r="H64" s="193"/>
      <c r="I64" s="194"/>
      <c r="J64" s="194"/>
      <c r="K64" s="194"/>
      <c r="L64" s="194"/>
      <c r="M64" s="194"/>
      <c r="N64" s="194"/>
      <c r="O64" s="194"/>
      <c r="P64" s="195"/>
      <c r="Q64" s="190">
        <f>'[2]V rok'!P70</f>
        <v>15</v>
      </c>
      <c r="R64" s="194">
        <f>'[2]V rok'!Q70</f>
        <v>10</v>
      </c>
      <c r="S64" s="194"/>
      <c r="T64" s="194"/>
      <c r="U64" s="194"/>
      <c r="V64" s="194"/>
      <c r="W64" s="194"/>
      <c r="X64" s="194"/>
      <c r="Y64" s="192">
        <f>'[2]V rok'!X70</f>
        <v>1</v>
      </c>
      <c r="Z64" s="193">
        <f>'[2]V rok'!Y70</f>
        <v>15</v>
      </c>
      <c r="AA64" s="194">
        <f>'[2]V rok'!Z70</f>
        <v>15</v>
      </c>
      <c r="AB64" s="194"/>
      <c r="AC64" s="194"/>
      <c r="AD64" s="194"/>
      <c r="AE64" s="194">
        <f>'[2]V rok'!AD70</f>
        <v>25</v>
      </c>
      <c r="AF64" s="194">
        <f>'[2]V rok'!AE70</f>
        <v>1</v>
      </c>
    </row>
    <row r="65" spans="1:32" ht="23.25" customHeight="1" thickBot="1">
      <c r="A65" s="633"/>
      <c r="B65" s="194" t="str">
        <f>'[2]V rok'!A71</f>
        <v>54</v>
      </c>
      <c r="C65" s="197" t="s">
        <v>173</v>
      </c>
      <c r="D65" s="248" t="str">
        <f>'[2]V rok'!C71</f>
        <v>0912-7LEK-F54-R</v>
      </c>
      <c r="E65" s="190"/>
      <c r="F65" s="191">
        <f>'[2]V rok'!E71</f>
        <v>10</v>
      </c>
      <c r="G65" s="192"/>
      <c r="H65" s="193"/>
      <c r="I65" s="194"/>
      <c r="J65" s="194"/>
      <c r="K65" s="194"/>
      <c r="L65" s="194"/>
      <c r="M65" s="194"/>
      <c r="N65" s="194"/>
      <c r="O65" s="194"/>
      <c r="P65" s="195"/>
      <c r="Q65" s="190">
        <f>'[2]V rok'!P71</f>
        <v>15</v>
      </c>
      <c r="R65" s="194">
        <f>'[2]V rok'!Q71</f>
        <v>10</v>
      </c>
      <c r="S65" s="194"/>
      <c r="T65" s="194"/>
      <c r="U65" s="194"/>
      <c r="V65" s="194"/>
      <c r="W65" s="194"/>
      <c r="X65" s="194"/>
      <c r="Y65" s="192">
        <f>'[2]V rok'!X71</f>
        <v>1</v>
      </c>
      <c r="Z65" s="193">
        <f>'[2]V rok'!Y71</f>
        <v>15</v>
      </c>
      <c r="AA65" s="194">
        <f>'[2]V rok'!Z71</f>
        <v>15</v>
      </c>
      <c r="AB65" s="194"/>
      <c r="AC65" s="194"/>
      <c r="AD65" s="194"/>
      <c r="AE65" s="194">
        <f>'[2]V rok'!AD71</f>
        <v>25</v>
      </c>
      <c r="AF65" s="194">
        <f>'[2]V rok'!AE71</f>
        <v>1</v>
      </c>
    </row>
    <row r="66" spans="1:32" s="228" customFormat="1" ht="46.5" customHeight="1" thickBot="1">
      <c r="A66" s="320"/>
      <c r="B66" s="194" t="str">
        <f>'[2]V rok'!A72</f>
        <v>55</v>
      </c>
      <c r="C66" s="197" t="s">
        <v>326</v>
      </c>
      <c r="D66" s="248"/>
      <c r="E66" s="333"/>
      <c r="F66" s="334" t="s">
        <v>4</v>
      </c>
      <c r="G66" s="335"/>
      <c r="H66" s="193">
        <v>15</v>
      </c>
      <c r="I66" s="194">
        <v>10</v>
      </c>
      <c r="J66" s="194"/>
      <c r="K66" s="194"/>
      <c r="L66" s="194"/>
      <c r="M66" s="194"/>
      <c r="N66" s="194"/>
      <c r="O66" s="194"/>
      <c r="P66" s="194">
        <v>1</v>
      </c>
      <c r="Q66" s="194"/>
      <c r="R66" s="194"/>
      <c r="S66" s="194"/>
      <c r="T66" s="194"/>
      <c r="U66" s="194"/>
      <c r="V66" s="194"/>
      <c r="W66" s="194"/>
      <c r="X66" s="194"/>
      <c r="Y66" s="194"/>
      <c r="Z66" s="193">
        <v>15</v>
      </c>
      <c r="AA66" s="194">
        <v>10</v>
      </c>
      <c r="AB66" s="194">
        <v>0</v>
      </c>
      <c r="AC66" s="194">
        <v>0</v>
      </c>
      <c r="AD66" s="194">
        <v>0</v>
      </c>
      <c r="AE66" s="194">
        <v>25</v>
      </c>
      <c r="AF66" s="194">
        <v>1</v>
      </c>
    </row>
    <row r="67" spans="1:32" ht="225.75" thickBot="1">
      <c r="A67" s="196"/>
      <c r="B67" s="194" t="s">
        <v>297</v>
      </c>
      <c r="C67" s="197" t="s">
        <v>248</v>
      </c>
      <c r="D67" s="248" t="str">
        <f>'[2]V rok'!C72</f>
        <v>0912-7LEK-F55-Z</v>
      </c>
      <c r="E67" s="324"/>
      <c r="F67" s="325" t="str">
        <f>'[2]V rok'!E72</f>
        <v>9-10</v>
      </c>
      <c r="G67" s="326"/>
      <c r="H67" s="193"/>
      <c r="I67" s="194"/>
      <c r="J67" s="194">
        <f>'[2]V rok'!I72</f>
        <v>45</v>
      </c>
      <c r="K67" s="194">
        <f>'[2]V rok'!J72</f>
        <v>30</v>
      </c>
      <c r="L67" s="194"/>
      <c r="M67" s="194"/>
      <c r="N67" s="194"/>
      <c r="O67" s="194"/>
      <c r="P67" s="192">
        <f>'[2]V rok'!O72</f>
        <v>3</v>
      </c>
      <c r="Q67" s="193"/>
      <c r="R67" s="194"/>
      <c r="S67" s="194">
        <f>'[2]V rok'!R72</f>
        <v>30</v>
      </c>
      <c r="T67" s="194">
        <f>'[2]V rok'!S72</f>
        <v>20</v>
      </c>
      <c r="U67" s="194"/>
      <c r="V67" s="194"/>
      <c r="W67" s="194"/>
      <c r="X67" s="194"/>
      <c r="Y67" s="192">
        <f>'[2]V rok'!X72</f>
        <v>2</v>
      </c>
      <c r="Z67" s="193">
        <f>'[2]V rok'!Y72</f>
        <v>75</v>
      </c>
      <c r="AA67" s="194"/>
      <c r="AB67" s="194">
        <f>'[2]V rok'!AA72</f>
        <v>75</v>
      </c>
      <c r="AC67" s="194"/>
      <c r="AD67" s="194"/>
      <c r="AE67" s="194">
        <f>'[2]V rok'!AD72</f>
        <v>125</v>
      </c>
      <c r="AF67" s="194">
        <f>'[2]V rok'!AE72</f>
        <v>5</v>
      </c>
    </row>
    <row r="68" spans="1:32" ht="225.75" thickBot="1">
      <c r="A68" s="198" t="s">
        <v>204</v>
      </c>
      <c r="B68" s="194" t="s">
        <v>325</v>
      </c>
      <c r="C68" s="197" t="s">
        <v>249</v>
      </c>
      <c r="D68" s="269" t="str">
        <f>'[2]VI rok'!C20</f>
        <v>0912-7LEK-F55-Z</v>
      </c>
      <c r="E68" s="333"/>
      <c r="F68" s="334" t="str">
        <f>'[2]VI rok'!E20</f>
        <v>11-12</v>
      </c>
      <c r="G68" s="335"/>
      <c r="H68" s="193"/>
      <c r="I68" s="194"/>
      <c r="J68" s="194">
        <f>'[2]VI rok'!I20</f>
        <v>30</v>
      </c>
      <c r="K68" s="194">
        <f>'[2]VI rok'!J20</f>
        <v>20</v>
      </c>
      <c r="L68" s="194"/>
      <c r="M68" s="194"/>
      <c r="N68" s="194"/>
      <c r="O68" s="194"/>
      <c r="P68" s="195">
        <f>'[2]VI rok'!O20</f>
        <v>2</v>
      </c>
      <c r="Q68" s="190"/>
      <c r="R68" s="194"/>
      <c r="S68" s="194">
        <f>'[2]VI rok'!R20</f>
        <v>30</v>
      </c>
      <c r="T68" s="194">
        <f>'[2]VI rok'!S20</f>
        <v>20</v>
      </c>
      <c r="U68" s="194"/>
      <c r="V68" s="194"/>
      <c r="W68" s="194"/>
      <c r="X68" s="194"/>
      <c r="Y68" s="192">
        <f>'[2]VI rok'!X20</f>
        <v>2</v>
      </c>
      <c r="Z68" s="193">
        <f>'[2]VI rok'!Y20</f>
        <v>60</v>
      </c>
      <c r="AA68" s="194"/>
      <c r="AB68" s="194">
        <f>'[2]VI rok'!AA20</f>
        <v>60</v>
      </c>
      <c r="AC68" s="194"/>
      <c r="AD68" s="194"/>
      <c r="AE68" s="194">
        <f>'[2]VI rok'!AD20</f>
        <v>100</v>
      </c>
      <c r="AF68" s="194">
        <f>'[2]VI rok'!AE20</f>
        <v>4</v>
      </c>
    </row>
    <row r="69" spans="1:32">
      <c r="A69" s="185"/>
      <c r="B69" s="201"/>
      <c r="C69" s="204"/>
      <c r="D69" s="247"/>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row>
  </sheetData>
  <mergeCells count="37">
    <mergeCell ref="C1:AF1"/>
    <mergeCell ref="B2:G2"/>
    <mergeCell ref="H2:AF2"/>
    <mergeCell ref="B3:B6"/>
    <mergeCell ref="C3:C6"/>
    <mergeCell ref="D3:D6"/>
    <mergeCell ref="E3:G4"/>
    <mergeCell ref="H3:I5"/>
    <mergeCell ref="J3:K5"/>
    <mergeCell ref="L3:M5"/>
    <mergeCell ref="E5:E6"/>
    <mergeCell ref="F5:F6"/>
    <mergeCell ref="G5:G6"/>
    <mergeCell ref="A7:A13"/>
    <mergeCell ref="B7:AF7"/>
    <mergeCell ref="Y3:Y6"/>
    <mergeCell ref="Z3:Z6"/>
    <mergeCell ref="AA3:AA6"/>
    <mergeCell ref="AB3:AB6"/>
    <mergeCell ref="AC3:AC6"/>
    <mergeCell ref="AD3:AD6"/>
    <mergeCell ref="N3:O5"/>
    <mergeCell ref="P3:P6"/>
    <mergeCell ref="Q3:R5"/>
    <mergeCell ref="S3:T5"/>
    <mergeCell ref="U3:V5"/>
    <mergeCell ref="W3:X5"/>
    <mergeCell ref="AE3:AE6"/>
    <mergeCell ref="AF3:AF6"/>
    <mergeCell ref="A45:A65"/>
    <mergeCell ref="B45:AF45"/>
    <mergeCell ref="A14:A24"/>
    <mergeCell ref="B14:AF14"/>
    <mergeCell ref="A26:A34"/>
    <mergeCell ref="B26:AF26"/>
    <mergeCell ref="A35:A44"/>
    <mergeCell ref="B35:AF35"/>
  </mergeCells>
  <pageMargins left="0.7" right="0.7" top="0.75" bottom="0.75" header="0.3" footer="0.3"/>
  <pageSetup paperSize="9" scale="58" fitToHeight="0" orientation="landscape" r:id="rId1"/>
  <rowBreaks count="1" manualBreakCount="1">
    <brk id="34"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1"/>
  <sheetViews>
    <sheetView zoomScale="80" zoomScaleNormal="80" zoomScaleSheetLayoutView="80" workbookViewId="0">
      <pane xSplit="30" ySplit="9" topLeftCell="AE34" activePane="bottomRight" state="frozen"/>
      <selection pane="topRight" activeCell="AE1" sqref="AE1"/>
      <selection pane="bottomLeft" activeCell="A10" sqref="A10"/>
      <selection pane="bottomRight" activeCell="AH18" sqref="AH18"/>
    </sheetView>
  </sheetViews>
  <sheetFormatPr defaultRowHeight="15"/>
  <cols>
    <col min="1" max="1" width="6" style="243" customWidth="1"/>
    <col min="2" max="2" width="47.85546875" customWidth="1"/>
    <col min="3" max="3" width="24.7109375" customWidth="1"/>
    <col min="4" max="4" width="6.5703125" customWidth="1"/>
    <col min="5" max="5" width="7.85546875" customWidth="1"/>
    <col min="6" max="7" width="6.5703125" customWidth="1"/>
    <col min="8" max="24" width="6.140625" customWidth="1"/>
    <col min="25" max="25" width="8.28515625" customWidth="1"/>
    <col min="26" max="29" width="6.7109375" customWidth="1"/>
    <col min="30" max="30" width="14.85546875" customWidth="1"/>
    <col min="31" max="31" width="9.140625" customWidth="1"/>
  </cols>
  <sheetData>
    <row r="1" spans="1:32" s="25" customFormat="1" ht="57" customHeight="1">
      <c r="A1" s="484" t="s">
        <v>27</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row>
    <row r="2" spans="1:32" s="25" customFormat="1" ht="42.75" customHeight="1">
      <c r="A2" s="459" t="s">
        <v>25</v>
      </c>
      <c r="B2" s="460"/>
      <c r="C2" s="95" t="s">
        <v>71</v>
      </c>
      <c r="E2" s="86"/>
      <c r="F2" s="86"/>
      <c r="G2" s="86"/>
      <c r="H2" s="495" t="s">
        <v>72</v>
      </c>
      <c r="I2" s="495"/>
      <c r="J2" s="495"/>
      <c r="K2" s="495"/>
      <c r="L2" s="495"/>
      <c r="M2" s="495"/>
      <c r="N2" s="495"/>
      <c r="O2" s="495"/>
      <c r="P2" s="495"/>
      <c r="Q2" s="85"/>
      <c r="R2" s="85"/>
      <c r="S2" s="85"/>
      <c r="T2" s="85"/>
      <c r="U2" s="85"/>
      <c r="V2" s="85"/>
      <c r="W2" s="85"/>
      <c r="X2" s="85"/>
      <c r="Y2" s="85"/>
      <c r="Z2" s="85"/>
      <c r="AA2" s="85"/>
      <c r="AB2" s="85"/>
      <c r="AC2" s="85"/>
      <c r="AD2" s="85"/>
      <c r="AE2" s="85"/>
    </row>
    <row r="3" spans="1:32" s="25" customFormat="1" ht="34.5" customHeight="1">
      <c r="A3" s="507" t="s">
        <v>70</v>
      </c>
      <c r="B3" s="508"/>
      <c r="C3" s="96"/>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row>
    <row r="4" spans="1:32" s="25" customFormat="1" ht="16.5" customHeight="1" thickBot="1">
      <c r="A4" s="245"/>
      <c r="C4" s="97"/>
      <c r="D4" s="87"/>
      <c r="E4" s="88"/>
      <c r="F4" s="87"/>
      <c r="G4" s="88"/>
      <c r="H4" s="87"/>
      <c r="I4" s="88"/>
      <c r="J4" s="70"/>
      <c r="K4" s="70"/>
      <c r="L4" s="70"/>
      <c r="M4" s="70"/>
      <c r="N4" s="70"/>
      <c r="O4" s="70"/>
      <c r="P4" s="70"/>
      <c r="Q4" s="70"/>
      <c r="R4" s="70"/>
      <c r="S4" s="70"/>
      <c r="T4" s="70"/>
      <c r="U4" s="70"/>
      <c r="V4" s="70"/>
      <c r="W4" s="70"/>
      <c r="X4" s="70"/>
      <c r="Y4" s="70"/>
      <c r="Z4" s="70"/>
      <c r="AA4" s="70"/>
      <c r="AB4" s="70"/>
      <c r="AC4" s="70"/>
      <c r="AD4" s="70"/>
      <c r="AE4" s="70"/>
    </row>
    <row r="5" spans="1:32" ht="20.25" customHeight="1">
      <c r="A5" s="518"/>
      <c r="B5" s="519"/>
      <c r="C5" s="519"/>
      <c r="D5" s="519"/>
      <c r="E5" s="519"/>
      <c r="F5" s="520"/>
      <c r="G5" s="521" t="s">
        <v>36</v>
      </c>
      <c r="H5" s="521"/>
      <c r="I5" s="521"/>
      <c r="J5" s="521"/>
      <c r="K5" s="521"/>
      <c r="L5" s="521"/>
      <c r="M5" s="521"/>
      <c r="N5" s="521"/>
      <c r="O5" s="521"/>
      <c r="P5" s="521"/>
      <c r="Q5" s="521"/>
      <c r="R5" s="521"/>
      <c r="S5" s="521"/>
      <c r="T5" s="521"/>
      <c r="U5" s="521"/>
      <c r="V5" s="521"/>
      <c r="W5" s="521"/>
      <c r="X5" s="521"/>
      <c r="Y5" s="521"/>
      <c r="Z5" s="521"/>
      <c r="AA5" s="521"/>
      <c r="AB5" s="521"/>
      <c r="AC5" s="521"/>
      <c r="AD5" s="521"/>
      <c r="AE5" s="522"/>
    </row>
    <row r="6" spans="1:32" ht="15" customHeight="1">
      <c r="A6" s="466" t="s">
        <v>30</v>
      </c>
      <c r="B6" s="461" t="s">
        <v>31</v>
      </c>
      <c r="C6" s="461" t="s">
        <v>32</v>
      </c>
      <c r="D6" s="472" t="s">
        <v>190</v>
      </c>
      <c r="E6" s="472"/>
      <c r="F6" s="472"/>
      <c r="G6" s="74"/>
      <c r="H6" s="74"/>
      <c r="I6" s="74"/>
      <c r="J6" s="74"/>
      <c r="K6" s="74"/>
      <c r="L6" s="74"/>
      <c r="M6" s="74"/>
      <c r="N6" s="74"/>
      <c r="O6" s="74" t="s">
        <v>69</v>
      </c>
      <c r="P6" s="74"/>
      <c r="Q6" s="74"/>
      <c r="R6" s="74"/>
      <c r="S6" s="74"/>
      <c r="T6" s="74"/>
      <c r="U6" s="74"/>
      <c r="V6" s="74"/>
      <c r="W6" s="74"/>
      <c r="X6" s="74"/>
      <c r="Y6" s="474" t="s">
        <v>39</v>
      </c>
      <c r="Z6" s="474" t="s">
        <v>2</v>
      </c>
      <c r="AA6" s="474" t="s">
        <v>209</v>
      </c>
      <c r="AB6" s="474" t="s">
        <v>210</v>
      </c>
      <c r="AC6" s="474" t="s">
        <v>2</v>
      </c>
      <c r="AD6" s="474" t="s">
        <v>41</v>
      </c>
      <c r="AE6" s="474" t="s">
        <v>40</v>
      </c>
    </row>
    <row r="7" spans="1:32" ht="15" customHeight="1">
      <c r="A7" s="466"/>
      <c r="B7" s="461"/>
      <c r="C7" s="461"/>
      <c r="D7" s="472"/>
      <c r="E7" s="472"/>
      <c r="F7" s="472"/>
      <c r="G7" s="481" t="s">
        <v>74</v>
      </c>
      <c r="H7" s="482"/>
      <c r="I7" s="482"/>
      <c r="J7" s="482"/>
      <c r="K7" s="482"/>
      <c r="L7" s="482"/>
      <c r="M7" s="482"/>
      <c r="N7" s="482"/>
      <c r="O7" s="483"/>
      <c r="P7" s="476" t="s">
        <v>73</v>
      </c>
      <c r="Q7" s="492"/>
      <c r="R7" s="492"/>
      <c r="S7" s="492"/>
      <c r="T7" s="492"/>
      <c r="U7" s="492"/>
      <c r="V7" s="492"/>
      <c r="W7" s="492"/>
      <c r="X7" s="477"/>
      <c r="Y7" s="475"/>
      <c r="Z7" s="475"/>
      <c r="AA7" s="475"/>
      <c r="AB7" s="475"/>
      <c r="AC7" s="475"/>
      <c r="AD7" s="475"/>
      <c r="AE7" s="475"/>
    </row>
    <row r="8" spans="1:32" ht="27" customHeight="1">
      <c r="A8" s="467"/>
      <c r="B8" s="462"/>
      <c r="C8" s="462"/>
      <c r="D8" s="462" t="s">
        <v>0</v>
      </c>
      <c r="E8" s="462" t="s">
        <v>33</v>
      </c>
      <c r="F8" s="462" t="s">
        <v>34</v>
      </c>
      <c r="G8" s="481" t="s">
        <v>2</v>
      </c>
      <c r="H8" s="483"/>
      <c r="I8" s="481" t="s">
        <v>209</v>
      </c>
      <c r="J8" s="483"/>
      <c r="K8" s="481" t="s">
        <v>210</v>
      </c>
      <c r="L8" s="483"/>
      <c r="M8" s="481" t="s">
        <v>2</v>
      </c>
      <c r="N8" s="483"/>
      <c r="O8" s="493" t="s">
        <v>1</v>
      </c>
      <c r="P8" s="476" t="s">
        <v>2</v>
      </c>
      <c r="Q8" s="477"/>
      <c r="R8" s="476" t="s">
        <v>209</v>
      </c>
      <c r="S8" s="477"/>
      <c r="T8" s="476" t="s">
        <v>210</v>
      </c>
      <c r="U8" s="477"/>
      <c r="V8" s="476" t="s">
        <v>2</v>
      </c>
      <c r="W8" s="477"/>
      <c r="X8" s="478" t="s">
        <v>1</v>
      </c>
      <c r="Y8" s="475"/>
      <c r="Z8" s="475"/>
      <c r="AA8" s="475"/>
      <c r="AB8" s="475"/>
      <c r="AC8" s="475"/>
      <c r="AD8" s="475"/>
      <c r="AE8" s="475"/>
    </row>
    <row r="9" spans="1:32" ht="66.75" customHeight="1">
      <c r="A9" s="466"/>
      <c r="B9" s="461"/>
      <c r="C9" s="461"/>
      <c r="D9" s="523"/>
      <c r="E9" s="523"/>
      <c r="F9" s="523"/>
      <c r="G9" s="116" t="s">
        <v>37</v>
      </c>
      <c r="H9" s="116" t="s">
        <v>38</v>
      </c>
      <c r="I9" s="116" t="s">
        <v>37</v>
      </c>
      <c r="J9" s="116" t="s">
        <v>38</v>
      </c>
      <c r="K9" s="116" t="s">
        <v>37</v>
      </c>
      <c r="L9" s="116" t="s">
        <v>38</v>
      </c>
      <c r="M9" s="116" t="s">
        <v>37</v>
      </c>
      <c r="N9" s="116" t="s">
        <v>38</v>
      </c>
      <c r="O9" s="494"/>
      <c r="P9" s="106" t="s">
        <v>37</v>
      </c>
      <c r="Q9" s="106" t="s">
        <v>38</v>
      </c>
      <c r="R9" s="106" t="s">
        <v>37</v>
      </c>
      <c r="S9" s="106" t="s">
        <v>38</v>
      </c>
      <c r="T9" s="106" t="s">
        <v>37</v>
      </c>
      <c r="U9" s="106" t="s">
        <v>38</v>
      </c>
      <c r="V9" s="106" t="s">
        <v>37</v>
      </c>
      <c r="W9" s="106" t="s">
        <v>38</v>
      </c>
      <c r="X9" s="479"/>
      <c r="Y9" s="475"/>
      <c r="Z9" s="475"/>
      <c r="AA9" s="475"/>
      <c r="AB9" s="475"/>
      <c r="AC9" s="475"/>
      <c r="AD9" s="475"/>
      <c r="AE9" s="475"/>
    </row>
    <row r="10" spans="1:32" ht="15.75">
      <c r="A10" s="254" t="s">
        <v>44</v>
      </c>
      <c r="B10" s="72"/>
      <c r="C10" s="73"/>
      <c r="D10" s="72"/>
      <c r="E10" s="72"/>
      <c r="F10" s="72"/>
      <c r="G10" s="74"/>
      <c r="H10" s="74"/>
      <c r="I10" s="74"/>
      <c r="J10" s="74"/>
      <c r="K10" s="74"/>
      <c r="L10" s="74"/>
      <c r="M10" s="74"/>
      <c r="N10" s="74"/>
      <c r="O10" s="74"/>
      <c r="P10" s="74"/>
      <c r="Q10" s="74"/>
      <c r="R10" s="74"/>
      <c r="S10" s="74"/>
      <c r="T10" s="74"/>
      <c r="U10" s="74"/>
      <c r="V10" s="74"/>
      <c r="W10" s="74"/>
      <c r="X10" s="74"/>
      <c r="Y10" s="74"/>
      <c r="Z10" s="74"/>
      <c r="AA10" s="74"/>
      <c r="AB10" s="74"/>
      <c r="AC10" s="74"/>
      <c r="AD10" s="74"/>
      <c r="AE10" s="75"/>
    </row>
    <row r="11" spans="1:32" ht="21" customHeight="1">
      <c r="A11" s="240">
        <v>2.1</v>
      </c>
      <c r="B11" s="28" t="s">
        <v>75</v>
      </c>
      <c r="C11" s="29" t="str">
        <f>Razem!C10</f>
        <v>0912-7LEK-B2.1-Bf</v>
      </c>
      <c r="D11" s="142">
        <v>4</v>
      </c>
      <c r="E11" s="115">
        <v>4</v>
      </c>
      <c r="F11" s="79"/>
      <c r="G11" s="91"/>
      <c r="H11" s="91"/>
      <c r="I11" s="91"/>
      <c r="J11" s="91"/>
      <c r="K11" s="91"/>
      <c r="L11" s="91"/>
      <c r="M11" s="91"/>
      <c r="N11" s="110"/>
      <c r="O11" s="91"/>
      <c r="P11" s="90">
        <v>20</v>
      </c>
      <c r="Q11" s="112">
        <v>5</v>
      </c>
      <c r="R11" s="90">
        <v>15</v>
      </c>
      <c r="S11" s="112">
        <v>10</v>
      </c>
      <c r="T11" s="90"/>
      <c r="U11" s="90"/>
      <c r="V11" s="90">
        <v>15</v>
      </c>
      <c r="W11" s="112">
        <v>10</v>
      </c>
      <c r="X11" s="90">
        <v>3</v>
      </c>
      <c r="Y11" s="32">
        <f>SUM(G11,I11,K11,M11,P11,R11,T11,V11)</f>
        <v>50</v>
      </c>
      <c r="Z11" s="32">
        <f>SUM(G11,P11)</f>
        <v>20</v>
      </c>
      <c r="AA11" s="32">
        <f>SUM(I11,R11)</f>
        <v>15</v>
      </c>
      <c r="AB11" s="32">
        <f>SUM(K11,T11)</f>
        <v>0</v>
      </c>
      <c r="AC11" s="32">
        <f>SUM(M11,V11)</f>
        <v>15</v>
      </c>
      <c r="AD11" s="32">
        <f>SUM(G11:N11,P11:W11)</f>
        <v>75</v>
      </c>
      <c r="AE11" s="32">
        <f>SUM(O11,X11)</f>
        <v>3</v>
      </c>
    </row>
    <row r="12" spans="1:32" ht="21" customHeight="1">
      <c r="A12" s="338">
        <v>2.4</v>
      </c>
      <c r="B12" s="68" t="s">
        <v>76</v>
      </c>
      <c r="C12" s="339" t="str">
        <f>Razem!C13</f>
        <v>0912-7LEK-B2.4-Bch</v>
      </c>
      <c r="D12" s="340">
        <v>3</v>
      </c>
      <c r="E12" s="341">
        <v>3</v>
      </c>
      <c r="F12" s="342"/>
      <c r="G12" s="139">
        <v>30</v>
      </c>
      <c r="H12" s="139">
        <v>20</v>
      </c>
      <c r="I12" s="139"/>
      <c r="J12" s="139"/>
      <c r="K12" s="139"/>
      <c r="L12" s="139"/>
      <c r="M12" s="139">
        <v>30</v>
      </c>
      <c r="N12" s="139">
        <v>45</v>
      </c>
      <c r="O12" s="139">
        <v>5</v>
      </c>
      <c r="P12" s="140"/>
      <c r="Q12" s="140"/>
      <c r="R12" s="140"/>
      <c r="S12" s="140"/>
      <c r="T12" s="140"/>
      <c r="U12" s="140"/>
      <c r="V12" s="140"/>
      <c r="W12" s="140"/>
      <c r="X12" s="140"/>
      <c r="Y12" s="336">
        <f>SUM(G12,I12,K12,M12,P12,R12,T12,V12)</f>
        <v>60</v>
      </c>
      <c r="Z12" s="336">
        <f>SUM(G12,P12)</f>
        <v>30</v>
      </c>
      <c r="AA12" s="336">
        <f>SUM(I12,R12)</f>
        <v>0</v>
      </c>
      <c r="AB12" s="336">
        <f>SUM(K12,T12)</f>
        <v>0</v>
      </c>
      <c r="AC12" s="336">
        <f>SUM(M12,V12)</f>
        <v>30</v>
      </c>
      <c r="AD12" s="336">
        <f>SUM(G12:N12,P12:W12)</f>
        <v>125</v>
      </c>
      <c r="AE12" s="336">
        <f>SUM(O12,X12)</f>
        <v>5</v>
      </c>
      <c r="AF12" s="343"/>
    </row>
    <row r="13" spans="1:32" ht="30.75" customHeight="1">
      <c r="A13" s="338">
        <v>2.5</v>
      </c>
      <c r="B13" s="344" t="s">
        <v>77</v>
      </c>
      <c r="C13" s="339" t="str">
        <f>Razem!C14</f>
        <v>0912-7LEK-B2.5-PzC</v>
      </c>
      <c r="D13" s="340">
        <v>4</v>
      </c>
      <c r="E13" s="341" t="s">
        <v>217</v>
      </c>
      <c r="F13" s="342"/>
      <c r="G13" s="139">
        <v>25</v>
      </c>
      <c r="H13" s="139">
        <v>25</v>
      </c>
      <c r="I13" s="139">
        <v>25</v>
      </c>
      <c r="J13" s="139">
        <v>50</v>
      </c>
      <c r="K13" s="139"/>
      <c r="L13" s="139"/>
      <c r="M13" s="139">
        <v>30</v>
      </c>
      <c r="N13" s="139">
        <v>20</v>
      </c>
      <c r="O13" s="139">
        <v>7</v>
      </c>
      <c r="P13" s="140">
        <v>25</v>
      </c>
      <c r="Q13" s="140">
        <v>25</v>
      </c>
      <c r="R13" s="140">
        <v>25</v>
      </c>
      <c r="S13" s="140">
        <v>50</v>
      </c>
      <c r="T13" s="140"/>
      <c r="U13" s="140"/>
      <c r="V13" s="140">
        <v>30</v>
      </c>
      <c r="W13" s="140">
        <v>20</v>
      </c>
      <c r="X13" s="140">
        <v>7</v>
      </c>
      <c r="Y13" s="336">
        <f>SUM(G13,I13,K13,M13,P13,R13,T13,V13)</f>
        <v>160</v>
      </c>
      <c r="Z13" s="336">
        <f>SUM(G13,P13)</f>
        <v>50</v>
      </c>
      <c r="AA13" s="336">
        <f>SUM(I13,R13)</f>
        <v>50</v>
      </c>
      <c r="AB13" s="336">
        <f>SUM(K13,T13)</f>
        <v>0</v>
      </c>
      <c r="AC13" s="336">
        <f>SUM(M13,V13)</f>
        <v>60</v>
      </c>
      <c r="AD13" s="336">
        <f>SUM(G13:N13,P13:W13)</f>
        <v>350</v>
      </c>
      <c r="AE13" s="336">
        <f>SUM(O13,X13)</f>
        <v>14</v>
      </c>
      <c r="AF13" s="343"/>
    </row>
    <row r="14" spans="1:32" ht="15.75">
      <c r="A14" s="515" t="s">
        <v>24</v>
      </c>
      <c r="B14" s="516"/>
      <c r="C14" s="517"/>
      <c r="D14" s="345"/>
      <c r="E14" s="346"/>
      <c r="F14" s="347"/>
      <c r="G14" s="348">
        <f t="shared" ref="G14:X14" si="0">SUM(G11:G13)</f>
        <v>55</v>
      </c>
      <c r="H14" s="348">
        <f t="shared" si="0"/>
        <v>45</v>
      </c>
      <c r="I14" s="348">
        <f t="shared" si="0"/>
        <v>25</v>
      </c>
      <c r="J14" s="348">
        <f t="shared" si="0"/>
        <v>50</v>
      </c>
      <c r="K14" s="348">
        <f t="shared" si="0"/>
        <v>0</v>
      </c>
      <c r="L14" s="348">
        <f t="shared" si="0"/>
        <v>0</v>
      </c>
      <c r="M14" s="348">
        <f t="shared" si="0"/>
        <v>60</v>
      </c>
      <c r="N14" s="348">
        <f t="shared" si="0"/>
        <v>65</v>
      </c>
      <c r="O14" s="348">
        <f t="shared" si="0"/>
        <v>12</v>
      </c>
      <c r="P14" s="348">
        <f t="shared" si="0"/>
        <v>45</v>
      </c>
      <c r="Q14" s="348">
        <f t="shared" si="0"/>
        <v>30</v>
      </c>
      <c r="R14" s="348">
        <f t="shared" si="0"/>
        <v>40</v>
      </c>
      <c r="S14" s="348">
        <f t="shared" si="0"/>
        <v>60</v>
      </c>
      <c r="T14" s="348">
        <f t="shared" si="0"/>
        <v>0</v>
      </c>
      <c r="U14" s="348">
        <f t="shared" si="0"/>
        <v>0</v>
      </c>
      <c r="V14" s="348">
        <f t="shared" si="0"/>
        <v>45</v>
      </c>
      <c r="W14" s="348">
        <f t="shared" si="0"/>
        <v>30</v>
      </c>
      <c r="X14" s="348">
        <f t="shared" si="0"/>
        <v>10</v>
      </c>
      <c r="Y14" s="348">
        <f>SUM(Y11:Y13)</f>
        <v>270</v>
      </c>
      <c r="Z14" s="348">
        <f>SUM(Z11:Z13)</f>
        <v>100</v>
      </c>
      <c r="AA14" s="348">
        <f t="shared" ref="AA14:AC14" si="1">SUM(AA11:AA13)</f>
        <v>65</v>
      </c>
      <c r="AB14" s="348">
        <f t="shared" si="1"/>
        <v>0</v>
      </c>
      <c r="AC14" s="348">
        <f t="shared" si="1"/>
        <v>105</v>
      </c>
      <c r="AD14" s="348">
        <f>SUM(AD11:AD13)</f>
        <v>550</v>
      </c>
      <c r="AE14" s="348">
        <f>SUM(AE11:AE13)</f>
        <v>22</v>
      </c>
      <c r="AF14" s="343"/>
    </row>
    <row r="15" spans="1:32" ht="15.75">
      <c r="A15" s="349" t="s">
        <v>78</v>
      </c>
      <c r="B15" s="350"/>
      <c r="C15" s="351"/>
      <c r="D15" s="350"/>
      <c r="E15" s="352"/>
      <c r="F15" s="353"/>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5"/>
      <c r="AF15" s="343"/>
    </row>
    <row r="16" spans="1:32" ht="24.75" customHeight="1">
      <c r="A16" s="341">
        <v>3.1</v>
      </c>
      <c r="B16" s="344" t="s">
        <v>79</v>
      </c>
      <c r="C16" s="339" t="str">
        <f>Razem!C21</f>
        <v>0912-7LEK-C3.1-G</v>
      </c>
      <c r="D16" s="340">
        <v>3</v>
      </c>
      <c r="E16" s="341">
        <v>3</v>
      </c>
      <c r="F16" s="342"/>
      <c r="G16" s="139">
        <v>15</v>
      </c>
      <c r="H16" s="139">
        <v>20</v>
      </c>
      <c r="I16" s="139">
        <v>30</v>
      </c>
      <c r="J16" s="139">
        <v>35</v>
      </c>
      <c r="K16" s="139"/>
      <c r="L16" s="139"/>
      <c r="M16" s="139"/>
      <c r="N16" s="139"/>
      <c r="O16" s="139">
        <v>4</v>
      </c>
      <c r="P16" s="140"/>
      <c r="Q16" s="140"/>
      <c r="R16" s="140"/>
      <c r="S16" s="140"/>
      <c r="T16" s="140"/>
      <c r="U16" s="140"/>
      <c r="V16" s="140"/>
      <c r="W16" s="140"/>
      <c r="X16" s="140"/>
      <c r="Y16" s="336">
        <f>SUM(G16,I16,K16,M16,P16,R16,T16,V16)</f>
        <v>45</v>
      </c>
      <c r="Z16" s="336">
        <f>SUM(G16,P16)</f>
        <v>15</v>
      </c>
      <c r="AA16" s="336">
        <f>SUM(I16,R16)</f>
        <v>30</v>
      </c>
      <c r="AB16" s="336">
        <f>SUM(K16,T16)</f>
        <v>0</v>
      </c>
      <c r="AC16" s="336">
        <f>SUM(M16,V16)</f>
        <v>0</v>
      </c>
      <c r="AD16" s="336">
        <f>SUM(G16:N16,P16:W16)</f>
        <v>100</v>
      </c>
      <c r="AE16" s="336">
        <f>SUM(O16,X16)</f>
        <v>4</v>
      </c>
      <c r="AF16" s="343"/>
    </row>
    <row r="17" spans="1:32" ht="24.75" customHeight="1">
      <c r="A17" s="338">
        <v>3.2</v>
      </c>
      <c r="B17" s="344" t="s">
        <v>80</v>
      </c>
      <c r="C17" s="339" t="str">
        <f>Razem!C22</f>
        <v>0912-7LEK-C3.2-M</v>
      </c>
      <c r="D17" s="340">
        <v>4</v>
      </c>
      <c r="E17" s="341" t="s">
        <v>217</v>
      </c>
      <c r="F17" s="342"/>
      <c r="G17" s="139">
        <v>10</v>
      </c>
      <c r="H17" s="139">
        <v>10</v>
      </c>
      <c r="I17" s="139">
        <v>20</v>
      </c>
      <c r="J17" s="139">
        <v>40</v>
      </c>
      <c r="K17" s="139"/>
      <c r="L17" s="139"/>
      <c r="M17" s="139">
        <v>20</v>
      </c>
      <c r="N17" s="139"/>
      <c r="O17" s="139">
        <v>4</v>
      </c>
      <c r="P17" s="140">
        <v>10</v>
      </c>
      <c r="Q17" s="140">
        <v>10</v>
      </c>
      <c r="R17" s="140">
        <v>20</v>
      </c>
      <c r="S17" s="140">
        <v>40</v>
      </c>
      <c r="T17" s="140"/>
      <c r="U17" s="140"/>
      <c r="V17" s="140">
        <v>20</v>
      </c>
      <c r="W17" s="140"/>
      <c r="X17" s="140">
        <v>4</v>
      </c>
      <c r="Y17" s="336">
        <f>SUM(G17,I17,K17,M17,P17,R17,T17,V17)</f>
        <v>100</v>
      </c>
      <c r="Z17" s="336">
        <f>SUM(G17,P17)</f>
        <v>20</v>
      </c>
      <c r="AA17" s="336">
        <f>SUM(I17,R17)</f>
        <v>40</v>
      </c>
      <c r="AB17" s="336">
        <f>SUM(K17,T17)</f>
        <v>0</v>
      </c>
      <c r="AC17" s="336">
        <f>SUM(M17,V17)</f>
        <v>40</v>
      </c>
      <c r="AD17" s="336">
        <f>SUM(G17:N17,P17:W17)</f>
        <v>200</v>
      </c>
      <c r="AE17" s="336">
        <f>SUM(O17,X17)</f>
        <v>8</v>
      </c>
      <c r="AF17" s="343"/>
    </row>
    <row r="18" spans="1:32" ht="24.75" customHeight="1">
      <c r="A18" s="341">
        <v>3.3</v>
      </c>
      <c r="B18" s="344" t="s">
        <v>81</v>
      </c>
      <c r="C18" s="339" t="str">
        <f>Razem!C23</f>
        <v>0912-7LEK-C3.3-P</v>
      </c>
      <c r="D18" s="340">
        <v>4</v>
      </c>
      <c r="E18" s="341">
        <v>4</v>
      </c>
      <c r="F18" s="342"/>
      <c r="G18" s="139"/>
      <c r="H18" s="139"/>
      <c r="I18" s="139"/>
      <c r="J18" s="139"/>
      <c r="K18" s="139"/>
      <c r="L18" s="139"/>
      <c r="M18" s="139"/>
      <c r="N18" s="139"/>
      <c r="O18" s="139"/>
      <c r="P18" s="140">
        <v>15</v>
      </c>
      <c r="Q18" s="140">
        <v>15</v>
      </c>
      <c r="R18" s="140">
        <v>15</v>
      </c>
      <c r="S18" s="140">
        <v>15</v>
      </c>
      <c r="T18" s="140"/>
      <c r="U18" s="140"/>
      <c r="V18" s="140">
        <v>15</v>
      </c>
      <c r="W18" s="140"/>
      <c r="X18" s="140">
        <v>3</v>
      </c>
      <c r="Y18" s="336">
        <f>SUM(G18,I18,K18,M18,P18,R18,T18,V18)</f>
        <v>45</v>
      </c>
      <c r="Z18" s="336">
        <f>SUM(G18,P18)</f>
        <v>15</v>
      </c>
      <c r="AA18" s="336">
        <f>SUM(I18,R18)</f>
        <v>15</v>
      </c>
      <c r="AB18" s="336">
        <f>SUM(K18,T18)</f>
        <v>0</v>
      </c>
      <c r="AC18" s="336">
        <f>SUM(M18,V18)</f>
        <v>15</v>
      </c>
      <c r="AD18" s="336">
        <f>SUM(G18:N18,P18:W18)</f>
        <v>75</v>
      </c>
      <c r="AE18" s="336">
        <f>SUM(O18,X18)</f>
        <v>3</v>
      </c>
      <c r="AF18" s="343"/>
    </row>
    <row r="19" spans="1:32" ht="24.75" customHeight="1">
      <c r="A19" s="338">
        <v>3.4</v>
      </c>
      <c r="B19" s="344" t="s">
        <v>82</v>
      </c>
      <c r="C19" s="339" t="str">
        <f>Razem!C24</f>
        <v>0912-7LEK-C3.4-I</v>
      </c>
      <c r="D19" s="340">
        <v>3</v>
      </c>
      <c r="E19" s="341">
        <v>3</v>
      </c>
      <c r="F19" s="342"/>
      <c r="G19" s="139">
        <v>15</v>
      </c>
      <c r="H19" s="139">
        <v>15</v>
      </c>
      <c r="I19" s="139">
        <v>10</v>
      </c>
      <c r="J19" s="139">
        <v>15</v>
      </c>
      <c r="K19" s="139"/>
      <c r="L19" s="139"/>
      <c r="M19" s="139">
        <v>20</v>
      </c>
      <c r="N19" s="139"/>
      <c r="O19" s="139">
        <v>3</v>
      </c>
      <c r="P19" s="140"/>
      <c r="Q19" s="140"/>
      <c r="R19" s="140"/>
      <c r="S19" s="140"/>
      <c r="T19" s="140"/>
      <c r="U19" s="140"/>
      <c r="V19" s="140"/>
      <c r="W19" s="140"/>
      <c r="X19" s="140"/>
      <c r="Y19" s="336">
        <f>SUM(G19,I19,K19,M19,P19,R19,T19,V19)</f>
        <v>45</v>
      </c>
      <c r="Z19" s="336">
        <f>SUM(G19,P19)</f>
        <v>15</v>
      </c>
      <c r="AA19" s="336">
        <f>SUM(I19,R19)</f>
        <v>10</v>
      </c>
      <c r="AB19" s="336">
        <f>SUM(K19,T19)</f>
        <v>0</v>
      </c>
      <c r="AC19" s="336">
        <f>SUM(M19,V19)</f>
        <v>20</v>
      </c>
      <c r="AD19" s="336">
        <f>SUM(G19:N19,P19:W19)</f>
        <v>75</v>
      </c>
      <c r="AE19" s="336">
        <f>SUM(O19,X19)</f>
        <v>3</v>
      </c>
      <c r="AF19" s="343"/>
    </row>
    <row r="20" spans="1:32" ht="15.75">
      <c r="A20" s="515" t="s">
        <v>24</v>
      </c>
      <c r="B20" s="516"/>
      <c r="C20" s="517"/>
      <c r="D20" s="347"/>
      <c r="E20" s="346"/>
      <c r="F20" s="347"/>
      <c r="G20" s="348">
        <f t="shared" ref="G20:X20" si="2">SUM(G16:G19)</f>
        <v>40</v>
      </c>
      <c r="H20" s="348">
        <f t="shared" si="2"/>
        <v>45</v>
      </c>
      <c r="I20" s="348">
        <f t="shared" si="2"/>
        <v>60</v>
      </c>
      <c r="J20" s="348">
        <f t="shared" si="2"/>
        <v>90</v>
      </c>
      <c r="K20" s="348">
        <f t="shared" si="2"/>
        <v>0</v>
      </c>
      <c r="L20" s="348">
        <f t="shared" si="2"/>
        <v>0</v>
      </c>
      <c r="M20" s="348">
        <f t="shared" si="2"/>
        <v>40</v>
      </c>
      <c r="N20" s="348">
        <f t="shared" si="2"/>
        <v>0</v>
      </c>
      <c r="O20" s="348">
        <f t="shared" si="2"/>
        <v>11</v>
      </c>
      <c r="P20" s="348">
        <f t="shared" si="2"/>
        <v>25</v>
      </c>
      <c r="Q20" s="348">
        <f t="shared" si="2"/>
        <v>25</v>
      </c>
      <c r="R20" s="348">
        <f t="shared" si="2"/>
        <v>35</v>
      </c>
      <c r="S20" s="348">
        <f t="shared" si="2"/>
        <v>55</v>
      </c>
      <c r="T20" s="348">
        <f t="shared" si="2"/>
        <v>0</v>
      </c>
      <c r="U20" s="348">
        <f t="shared" si="2"/>
        <v>0</v>
      </c>
      <c r="V20" s="348">
        <f t="shared" si="2"/>
        <v>35</v>
      </c>
      <c r="W20" s="348">
        <f t="shared" si="2"/>
        <v>0</v>
      </c>
      <c r="X20" s="348">
        <f t="shared" si="2"/>
        <v>7</v>
      </c>
      <c r="Y20" s="348">
        <f>SUM(Y16:Y19)</f>
        <v>235</v>
      </c>
      <c r="Z20" s="348">
        <f>SUM(Z16:Z19)</f>
        <v>65</v>
      </c>
      <c r="AA20" s="348">
        <f t="shared" ref="AA20:AC20" si="3">SUM(AA16:AA19)</f>
        <v>95</v>
      </c>
      <c r="AB20" s="348">
        <f t="shared" si="3"/>
        <v>0</v>
      </c>
      <c r="AC20" s="348">
        <f t="shared" si="3"/>
        <v>75</v>
      </c>
      <c r="AD20" s="348">
        <f t="shared" ref="AD20:AE20" si="4">SUM(AD16:AD19)</f>
        <v>450</v>
      </c>
      <c r="AE20" s="348">
        <f t="shared" si="4"/>
        <v>18</v>
      </c>
      <c r="AF20" s="343"/>
    </row>
    <row r="21" spans="1:32" s="228" customFormat="1">
      <c r="A21" s="350" t="s">
        <v>49</v>
      </c>
      <c r="B21" s="350"/>
      <c r="C21" s="350"/>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43"/>
    </row>
    <row r="22" spans="1:32" s="228" customFormat="1" ht="30">
      <c r="A22" s="356" t="s">
        <v>287</v>
      </c>
      <c r="B22" s="344" t="s">
        <v>288</v>
      </c>
      <c r="C22" s="357" t="s">
        <v>289</v>
      </c>
      <c r="D22" s="344"/>
      <c r="E22" s="358">
        <v>4</v>
      </c>
      <c r="F22" s="358"/>
      <c r="G22" s="358"/>
      <c r="H22" s="358"/>
      <c r="I22" s="358"/>
      <c r="J22" s="358"/>
      <c r="K22" s="358"/>
      <c r="L22" s="358"/>
      <c r="M22" s="358"/>
      <c r="N22" s="358"/>
      <c r="O22" s="358"/>
      <c r="P22" s="119">
        <v>20</v>
      </c>
      <c r="Q22" s="119">
        <v>5</v>
      </c>
      <c r="R22" s="119">
        <v>10</v>
      </c>
      <c r="S22" s="119">
        <v>15</v>
      </c>
      <c r="T22" s="119"/>
      <c r="U22" s="119"/>
      <c r="V22" s="119"/>
      <c r="W22" s="119"/>
      <c r="X22" s="119">
        <v>2</v>
      </c>
      <c r="Y22" s="358">
        <v>30</v>
      </c>
      <c r="Z22" s="358">
        <v>20</v>
      </c>
      <c r="AA22" s="358">
        <v>10</v>
      </c>
      <c r="AB22" s="358">
        <v>0</v>
      </c>
      <c r="AC22" s="336">
        <v>0</v>
      </c>
      <c r="AD22" s="336">
        <v>50</v>
      </c>
      <c r="AE22" s="336">
        <v>2</v>
      </c>
      <c r="AF22" s="343"/>
    </row>
    <row r="23" spans="1:32" s="228" customFormat="1" ht="30">
      <c r="A23" s="356">
        <v>4.7</v>
      </c>
      <c r="B23" s="344" t="s">
        <v>229</v>
      </c>
      <c r="C23" s="359" t="s">
        <v>295</v>
      </c>
      <c r="D23" s="360"/>
      <c r="E23" s="336" t="s">
        <v>217</v>
      </c>
      <c r="F23" s="336"/>
      <c r="G23" s="336"/>
      <c r="H23" s="336"/>
      <c r="I23" s="336">
        <v>25</v>
      </c>
      <c r="J23" s="336">
        <v>5</v>
      </c>
      <c r="K23" s="336"/>
      <c r="L23" s="336"/>
      <c r="M23" s="336"/>
      <c r="N23" s="336"/>
      <c r="O23" s="336">
        <v>1</v>
      </c>
      <c r="P23" s="336"/>
      <c r="Q23" s="336"/>
      <c r="R23" s="336">
        <v>25</v>
      </c>
      <c r="S23" s="336">
        <v>35</v>
      </c>
      <c r="T23" s="336"/>
      <c r="U23" s="336"/>
      <c r="V23" s="336"/>
      <c r="W23" s="336"/>
      <c r="X23" s="336">
        <v>2</v>
      </c>
      <c r="Y23" s="336">
        <f>SUM(G23,I23,K23,M23,P23,R23,T23,V23)</f>
        <v>50</v>
      </c>
      <c r="Z23" s="336">
        <f>SUM(G23,P23)</f>
        <v>0</v>
      </c>
      <c r="AA23" s="336">
        <f>SUM(I23,R23)</f>
        <v>50</v>
      </c>
      <c r="AB23" s="336">
        <f>SUM(K23,T23)</f>
        <v>0</v>
      </c>
      <c r="AC23" s="336">
        <f>SUM(M23,V23)</f>
        <v>0</v>
      </c>
      <c r="AD23" s="336">
        <f>SUM(G23:N23,P23:W23)</f>
        <v>90</v>
      </c>
      <c r="AE23" s="336">
        <f>SUM(O23,X23)</f>
        <v>3</v>
      </c>
      <c r="AF23" s="343"/>
    </row>
    <row r="24" spans="1:32" s="228" customFormat="1">
      <c r="A24" s="515"/>
      <c r="B24" s="516"/>
      <c r="C24" s="517"/>
      <c r="D24" s="361"/>
      <c r="E24" s="361"/>
      <c r="F24" s="361"/>
      <c r="G24" s="361"/>
      <c r="H24" s="361"/>
      <c r="I24" s="361">
        <f>SUM(I22:I23)</f>
        <v>25</v>
      </c>
      <c r="J24" s="361">
        <f>SUM(J23)</f>
        <v>5</v>
      </c>
      <c r="K24" s="361"/>
      <c r="L24" s="361"/>
      <c r="M24" s="361"/>
      <c r="N24" s="361"/>
      <c r="O24" s="361">
        <f>SUM(O23)</f>
        <v>1</v>
      </c>
      <c r="P24" s="361">
        <f>SUM(P22:P23)</f>
        <v>20</v>
      </c>
      <c r="Q24" s="361">
        <f>SUM(Q22:Q23)</f>
        <v>5</v>
      </c>
      <c r="R24" s="361">
        <f>SUM(R22:R23)</f>
        <v>35</v>
      </c>
      <c r="S24" s="361">
        <f>SUM(S22:S23)</f>
        <v>50</v>
      </c>
      <c r="T24" s="361">
        <v>0</v>
      </c>
      <c r="U24" s="361">
        <v>0</v>
      </c>
      <c r="V24" s="361">
        <v>0</v>
      </c>
      <c r="W24" s="361">
        <v>0</v>
      </c>
      <c r="X24" s="361">
        <f>SUM(X22:X23)</f>
        <v>4</v>
      </c>
      <c r="Y24" s="361">
        <f>SUM(Y22:Y23)</f>
        <v>80</v>
      </c>
      <c r="Z24" s="361">
        <f>SUM(Z22:Z23)</f>
        <v>20</v>
      </c>
      <c r="AA24" s="361">
        <f>SUM(AA22:AA23)</f>
        <v>60</v>
      </c>
      <c r="AB24" s="361">
        <v>0</v>
      </c>
      <c r="AC24" s="361"/>
      <c r="AD24" s="361">
        <f>SUM(AD22:AD23)</f>
        <v>140</v>
      </c>
      <c r="AE24" s="361">
        <f>SUM(AE22:AE23)</f>
        <v>5</v>
      </c>
      <c r="AF24" s="343"/>
    </row>
    <row r="25" spans="1:32" ht="15.75">
      <c r="A25" s="349" t="s">
        <v>83</v>
      </c>
      <c r="B25" s="350"/>
      <c r="C25" s="351"/>
      <c r="D25" s="353"/>
      <c r="E25" s="352"/>
      <c r="F25" s="353"/>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5"/>
      <c r="AF25" s="343"/>
    </row>
    <row r="26" spans="1:32" ht="22.5" customHeight="1">
      <c r="A26" s="362">
        <v>7.1</v>
      </c>
      <c r="B26" s="344" t="s">
        <v>84</v>
      </c>
      <c r="C26" s="363" t="str">
        <f>Razem!C70</f>
        <v>0912-7LEK-C7.1-H</v>
      </c>
      <c r="D26" s="342"/>
      <c r="E26" s="341">
        <v>5</v>
      </c>
      <c r="F26" s="342"/>
      <c r="G26" s="139">
        <v>15</v>
      </c>
      <c r="H26" s="139">
        <v>10</v>
      </c>
      <c r="I26" s="139"/>
      <c r="J26" s="139"/>
      <c r="K26" s="139"/>
      <c r="L26" s="139"/>
      <c r="M26" s="139"/>
      <c r="N26" s="139"/>
      <c r="O26" s="139">
        <v>1</v>
      </c>
      <c r="P26" s="140"/>
      <c r="Q26" s="140"/>
      <c r="R26" s="140"/>
      <c r="S26" s="140"/>
      <c r="T26" s="140"/>
      <c r="U26" s="140"/>
      <c r="V26" s="140"/>
      <c r="W26" s="140"/>
      <c r="X26" s="140"/>
      <c r="Y26" s="336">
        <f>SUM(G26,I26,K26,M26,P26,R26,T26,V26)</f>
        <v>15</v>
      </c>
      <c r="Z26" s="336">
        <f>SUM(G26,P26)</f>
        <v>15</v>
      </c>
      <c r="AA26" s="336">
        <f>SUM(I26,R26)</f>
        <v>0</v>
      </c>
      <c r="AB26" s="336">
        <f>SUM(K26,T26)</f>
        <v>0</v>
      </c>
      <c r="AC26" s="336">
        <f>SUM(M26,V26)</f>
        <v>0</v>
      </c>
      <c r="AD26" s="336">
        <f>SUM(G26:N26,P26:W26)</f>
        <v>25</v>
      </c>
      <c r="AE26" s="336">
        <f>SUM(O26,X26)</f>
        <v>1</v>
      </c>
      <c r="AF26" s="343"/>
    </row>
    <row r="27" spans="1:32" ht="22.5" customHeight="1">
      <c r="A27" s="362">
        <v>7.2</v>
      </c>
      <c r="B27" s="344" t="s">
        <v>85</v>
      </c>
      <c r="C27" s="363" t="str">
        <f>Razem!C71</f>
        <v>0912-7LEK-C7.2-E</v>
      </c>
      <c r="D27" s="342"/>
      <c r="E27" s="341">
        <v>6</v>
      </c>
      <c r="F27" s="342"/>
      <c r="G27" s="139">
        <v>15</v>
      </c>
      <c r="H27" s="139">
        <v>10</v>
      </c>
      <c r="I27" s="139"/>
      <c r="J27" s="139"/>
      <c r="K27" s="139"/>
      <c r="L27" s="139"/>
      <c r="M27" s="139"/>
      <c r="N27" s="139"/>
      <c r="O27" s="139">
        <v>1</v>
      </c>
      <c r="P27" s="140"/>
      <c r="Q27" s="140"/>
      <c r="R27" s="140"/>
      <c r="S27" s="140"/>
      <c r="T27" s="140"/>
      <c r="U27" s="140"/>
      <c r="V27" s="140"/>
      <c r="W27" s="140"/>
      <c r="X27" s="140"/>
      <c r="Y27" s="336">
        <f>SUM(G27,I27,K27,M27,P27,R27,T27,V27)</f>
        <v>15</v>
      </c>
      <c r="Z27" s="336">
        <f>SUM(G27,P27)</f>
        <v>15</v>
      </c>
      <c r="AA27" s="336">
        <f>SUM(I27,R27)</f>
        <v>0</v>
      </c>
      <c r="AB27" s="336">
        <f>SUM(K27,T27)</f>
        <v>0</v>
      </c>
      <c r="AC27" s="336">
        <f>SUM(M27,V27)</f>
        <v>0</v>
      </c>
      <c r="AD27" s="336">
        <f>SUM(G27:N27,P27:W27)</f>
        <v>25</v>
      </c>
      <c r="AE27" s="336">
        <f>SUM(O27,X27)</f>
        <v>1</v>
      </c>
      <c r="AF27" s="343"/>
    </row>
    <row r="28" spans="1:32" ht="22.5" customHeight="1">
      <c r="A28" s="364">
        <v>7.3</v>
      </c>
      <c r="B28" s="344" t="s">
        <v>86</v>
      </c>
      <c r="C28" s="363" t="str">
        <f>Razem!C72</f>
        <v>0912-7LEK-C7.3-P</v>
      </c>
      <c r="D28" s="365"/>
      <c r="E28" s="364">
        <v>4</v>
      </c>
      <c r="F28" s="365"/>
      <c r="G28" s="366"/>
      <c r="H28" s="366"/>
      <c r="I28" s="366"/>
      <c r="J28" s="366"/>
      <c r="K28" s="366"/>
      <c r="L28" s="366"/>
      <c r="M28" s="366"/>
      <c r="N28" s="366"/>
      <c r="O28" s="366"/>
      <c r="P28" s="140">
        <v>15</v>
      </c>
      <c r="Q28" s="140">
        <v>10</v>
      </c>
      <c r="R28" s="140"/>
      <c r="S28" s="140"/>
      <c r="T28" s="140"/>
      <c r="U28" s="140"/>
      <c r="V28" s="140"/>
      <c r="W28" s="140"/>
      <c r="X28" s="140">
        <v>1</v>
      </c>
      <c r="Y28" s="336">
        <f>SUM(G28,I28,K28,M28,P28,R28,T28,V28)</f>
        <v>15</v>
      </c>
      <c r="Z28" s="336">
        <f>SUM(G28,P28)</f>
        <v>15</v>
      </c>
      <c r="AA28" s="336">
        <f>SUM(I28,R28)</f>
        <v>0</v>
      </c>
      <c r="AB28" s="336">
        <f>SUM(K28,T28)</f>
        <v>0</v>
      </c>
      <c r="AC28" s="336">
        <f>SUM(M28,V28)</f>
        <v>0</v>
      </c>
      <c r="AD28" s="336">
        <f>SUM(G28:N28,P28:W28)</f>
        <v>25</v>
      </c>
      <c r="AE28" s="336">
        <f>SUM(O28,X28)</f>
        <v>1</v>
      </c>
      <c r="AF28" s="343"/>
    </row>
    <row r="29" spans="1:32" ht="15.75">
      <c r="A29" s="515" t="s">
        <v>24</v>
      </c>
      <c r="B29" s="516"/>
      <c r="C29" s="517"/>
      <c r="D29" s="347"/>
      <c r="E29" s="346"/>
      <c r="F29" s="347"/>
      <c r="G29" s="348">
        <f>SUM(G26:G28)</f>
        <v>30</v>
      </c>
      <c r="H29" s="348">
        <f t="shared" ref="H29:X29" si="5">SUM(H26:H28)</f>
        <v>20</v>
      </c>
      <c r="I29" s="348">
        <f t="shared" si="5"/>
        <v>0</v>
      </c>
      <c r="J29" s="348">
        <f t="shared" si="5"/>
        <v>0</v>
      </c>
      <c r="K29" s="348">
        <f t="shared" si="5"/>
        <v>0</v>
      </c>
      <c r="L29" s="348">
        <f t="shared" si="5"/>
        <v>0</v>
      </c>
      <c r="M29" s="348">
        <f t="shared" si="5"/>
        <v>0</v>
      </c>
      <c r="N29" s="348">
        <f t="shared" si="5"/>
        <v>0</v>
      </c>
      <c r="O29" s="348">
        <f t="shared" si="5"/>
        <v>2</v>
      </c>
      <c r="P29" s="348">
        <f t="shared" si="5"/>
        <v>15</v>
      </c>
      <c r="Q29" s="348">
        <f t="shared" si="5"/>
        <v>10</v>
      </c>
      <c r="R29" s="348">
        <f t="shared" si="5"/>
        <v>0</v>
      </c>
      <c r="S29" s="348">
        <f t="shared" si="5"/>
        <v>0</v>
      </c>
      <c r="T29" s="348">
        <f t="shared" si="5"/>
        <v>0</v>
      </c>
      <c r="U29" s="348">
        <f t="shared" si="5"/>
        <v>0</v>
      </c>
      <c r="V29" s="348">
        <f t="shared" si="5"/>
        <v>0</v>
      </c>
      <c r="W29" s="348">
        <f t="shared" si="5"/>
        <v>0</v>
      </c>
      <c r="X29" s="348">
        <f t="shared" si="5"/>
        <v>1</v>
      </c>
      <c r="Y29" s="348">
        <f>SUM(Y26:Y28)</f>
        <v>45</v>
      </c>
      <c r="Z29" s="348">
        <f t="shared" ref="Z29:AE29" si="6">SUM(Z26:Z28)</f>
        <v>45</v>
      </c>
      <c r="AA29" s="348">
        <f t="shared" si="6"/>
        <v>0</v>
      </c>
      <c r="AB29" s="348">
        <f t="shared" si="6"/>
        <v>0</v>
      </c>
      <c r="AC29" s="348">
        <f t="shared" si="6"/>
        <v>0</v>
      </c>
      <c r="AD29" s="348">
        <f t="shared" si="6"/>
        <v>75</v>
      </c>
      <c r="AE29" s="348">
        <f t="shared" si="6"/>
        <v>3</v>
      </c>
      <c r="AF29" s="343"/>
    </row>
    <row r="30" spans="1:32" ht="20.25" customHeight="1">
      <c r="A30" s="349" t="s">
        <v>269</v>
      </c>
      <c r="B30" s="350"/>
      <c r="C30" s="351"/>
      <c r="D30" s="353"/>
      <c r="E30" s="352"/>
      <c r="F30" s="353"/>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5"/>
      <c r="AF30" s="343"/>
    </row>
    <row r="31" spans="1:32" ht="20.25" customHeight="1">
      <c r="A31" s="362">
        <v>9.1999999999999993</v>
      </c>
      <c r="B31" s="367" t="s">
        <v>87</v>
      </c>
      <c r="C31" s="339" t="str">
        <f>Razem!C88</f>
        <v>0912-7LEK-C9.2-O</v>
      </c>
      <c r="D31" s="342"/>
      <c r="E31" s="341">
        <v>4</v>
      </c>
      <c r="F31" s="342"/>
      <c r="G31" s="139"/>
      <c r="H31" s="139"/>
      <c r="I31" s="139"/>
      <c r="J31" s="139"/>
      <c r="K31" s="139"/>
      <c r="L31" s="139"/>
      <c r="M31" s="139"/>
      <c r="N31" s="139"/>
      <c r="O31" s="139"/>
      <c r="P31" s="140"/>
      <c r="Q31" s="140"/>
      <c r="R31" s="140"/>
      <c r="S31" s="140"/>
      <c r="T31" s="140">
        <v>90</v>
      </c>
      <c r="U31" s="140"/>
      <c r="V31" s="140"/>
      <c r="W31" s="140"/>
      <c r="X31" s="140">
        <v>3</v>
      </c>
      <c r="Y31" s="336">
        <f>SUM(G31,I31,K31,M31,P31,R31,T31,V31)</f>
        <v>90</v>
      </c>
      <c r="Z31" s="336">
        <f>SUM(G31,P31)</f>
        <v>0</v>
      </c>
      <c r="AA31" s="336">
        <f>SUM(I31,R31)</f>
        <v>0</v>
      </c>
      <c r="AB31" s="336">
        <f>SUM(K31,T31)</f>
        <v>90</v>
      </c>
      <c r="AC31" s="336">
        <f>SUM(M31,V31)</f>
        <v>0</v>
      </c>
      <c r="AD31" s="336">
        <f>SUM(G31:N31,P31:W31)</f>
        <v>90</v>
      </c>
      <c r="AE31" s="336">
        <f>SUM(O31,X31)</f>
        <v>3</v>
      </c>
      <c r="AF31" s="343"/>
    </row>
    <row r="32" spans="1:32" ht="20.25" customHeight="1">
      <c r="A32" s="362">
        <v>9.3000000000000007</v>
      </c>
      <c r="B32" s="367" t="s">
        <v>88</v>
      </c>
      <c r="C32" s="339" t="str">
        <f>"0912-7LEK-C"&amp;A32&amp;"-"&amp;UPPER(LEFT(B32,1))&amp;"D"</f>
        <v>0912-7LEK-C9.3-AD</v>
      </c>
      <c r="D32" s="342"/>
      <c r="E32" s="341">
        <v>4</v>
      </c>
      <c r="F32" s="342"/>
      <c r="G32" s="139"/>
      <c r="H32" s="139"/>
      <c r="I32" s="139"/>
      <c r="J32" s="139"/>
      <c r="K32" s="139"/>
      <c r="L32" s="139"/>
      <c r="M32" s="139"/>
      <c r="N32" s="139"/>
      <c r="O32" s="139"/>
      <c r="P32" s="140"/>
      <c r="Q32" s="140"/>
      <c r="R32" s="140"/>
      <c r="S32" s="140"/>
      <c r="T32" s="140">
        <v>30</v>
      </c>
      <c r="U32" s="140"/>
      <c r="V32" s="140"/>
      <c r="W32" s="140"/>
      <c r="X32" s="140">
        <v>1</v>
      </c>
      <c r="Y32" s="336">
        <f>SUM(G32,I32,K32,M32,P32,R32,T32,V32)</f>
        <v>30</v>
      </c>
      <c r="Z32" s="336">
        <f>SUM(G32,P32)</f>
        <v>0</v>
      </c>
      <c r="AA32" s="336">
        <f>SUM(I32,R32)</f>
        <v>0</v>
      </c>
      <c r="AB32" s="336">
        <f>SUM(K32,T32)</f>
        <v>30</v>
      </c>
      <c r="AC32" s="336">
        <f>SUM(M32,V32)</f>
        <v>0</v>
      </c>
      <c r="AD32" s="336">
        <f>SUM(G32:N32,P32:W32)</f>
        <v>30</v>
      </c>
      <c r="AE32" s="336">
        <f>SUM(O32,X32)</f>
        <v>1</v>
      </c>
      <c r="AF32" s="343"/>
    </row>
    <row r="33" spans="1:32" ht="15.75">
      <c r="A33" s="515" t="s">
        <v>24</v>
      </c>
      <c r="B33" s="516"/>
      <c r="C33" s="517"/>
      <c r="D33" s="345"/>
      <c r="E33" s="346"/>
      <c r="F33" s="345"/>
      <c r="G33" s="348">
        <f t="shared" ref="G33:X33" si="7">SUM(G31:G32)</f>
        <v>0</v>
      </c>
      <c r="H33" s="348">
        <f t="shared" si="7"/>
        <v>0</v>
      </c>
      <c r="I33" s="348">
        <f t="shared" si="7"/>
        <v>0</v>
      </c>
      <c r="J33" s="348">
        <f t="shared" si="7"/>
        <v>0</v>
      </c>
      <c r="K33" s="348">
        <f t="shared" si="7"/>
        <v>0</v>
      </c>
      <c r="L33" s="348">
        <f t="shared" si="7"/>
        <v>0</v>
      </c>
      <c r="M33" s="348">
        <f t="shared" si="7"/>
        <v>0</v>
      </c>
      <c r="N33" s="348">
        <f t="shared" si="7"/>
        <v>0</v>
      </c>
      <c r="O33" s="348">
        <f t="shared" si="7"/>
        <v>0</v>
      </c>
      <c r="P33" s="348">
        <f t="shared" si="7"/>
        <v>0</v>
      </c>
      <c r="Q33" s="348">
        <f t="shared" si="7"/>
        <v>0</v>
      </c>
      <c r="R33" s="348">
        <f t="shared" si="7"/>
        <v>0</v>
      </c>
      <c r="S33" s="348">
        <f t="shared" si="7"/>
        <v>0</v>
      </c>
      <c r="T33" s="348">
        <f t="shared" si="7"/>
        <v>120</v>
      </c>
      <c r="U33" s="348">
        <f t="shared" si="7"/>
        <v>0</v>
      </c>
      <c r="V33" s="348">
        <f t="shared" si="7"/>
        <v>0</v>
      </c>
      <c r="W33" s="348">
        <f t="shared" si="7"/>
        <v>0</v>
      </c>
      <c r="X33" s="348">
        <f t="shared" si="7"/>
        <v>4</v>
      </c>
      <c r="Y33" s="348">
        <f>SUM(Y31:Y32)</f>
        <v>120</v>
      </c>
      <c r="Z33" s="348">
        <f>SUM(Z31:Z32)</f>
        <v>0</v>
      </c>
      <c r="AA33" s="348">
        <f t="shared" ref="AA33:AC33" si="8">SUM(AA31:AA32)</f>
        <v>0</v>
      </c>
      <c r="AB33" s="348">
        <f t="shared" si="8"/>
        <v>120</v>
      </c>
      <c r="AC33" s="348">
        <f t="shared" si="8"/>
        <v>0</v>
      </c>
      <c r="AD33" s="348">
        <f>SUM(AD31:AD32)</f>
        <v>120</v>
      </c>
      <c r="AE33" s="348">
        <f>SUM(AE31:AE32)</f>
        <v>4</v>
      </c>
      <c r="AF33" s="343"/>
    </row>
    <row r="34" spans="1:32" ht="15.75">
      <c r="A34" s="349" t="s">
        <v>267</v>
      </c>
      <c r="B34" s="350"/>
      <c r="C34" s="351"/>
      <c r="D34" s="353"/>
      <c r="E34" s="352"/>
      <c r="F34" s="353"/>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5"/>
      <c r="AF34" s="343"/>
    </row>
    <row r="35" spans="1:32" ht="22.5" customHeight="1">
      <c r="A35" s="362">
        <v>10.6</v>
      </c>
      <c r="B35" s="368" t="s">
        <v>60</v>
      </c>
      <c r="C35" s="339" t="str">
        <f>Razem!C100</f>
        <v>0912-7LEK-A10.6-PF</v>
      </c>
      <c r="D35" s="340"/>
      <c r="E35" s="369"/>
      <c r="F35" s="370" t="s">
        <v>3</v>
      </c>
      <c r="G35" s="139"/>
      <c r="H35" s="139"/>
      <c r="I35" s="139">
        <v>15</v>
      </c>
      <c r="J35" s="139"/>
      <c r="K35" s="139"/>
      <c r="L35" s="139"/>
      <c r="M35" s="139"/>
      <c r="N35" s="139"/>
      <c r="O35" s="139">
        <v>0</v>
      </c>
      <c r="P35" s="140"/>
      <c r="Q35" s="140"/>
      <c r="R35" s="140">
        <v>15</v>
      </c>
      <c r="S35" s="140"/>
      <c r="T35" s="140"/>
      <c r="U35" s="140"/>
      <c r="V35" s="140"/>
      <c r="W35" s="140"/>
      <c r="X35" s="140">
        <v>0</v>
      </c>
      <c r="Y35" s="371">
        <f>SUM(G35,I35,K35,M35,P35,R35,T35,V35)</f>
        <v>30</v>
      </c>
      <c r="Z35" s="371">
        <f>SUM(G35,P35)</f>
        <v>0</v>
      </c>
      <c r="AA35" s="371">
        <f>SUM(I35,R35)</f>
        <v>30</v>
      </c>
      <c r="AB35" s="371">
        <f>SUM(K35,T35)</f>
        <v>0</v>
      </c>
      <c r="AC35" s="371">
        <f>SUM(M35,V35)</f>
        <v>0</v>
      </c>
      <c r="AD35" s="371">
        <f>SUM(G35:N35,P35:W35)</f>
        <v>30</v>
      </c>
      <c r="AE35" s="371">
        <f>SUM(O35,X35)</f>
        <v>0</v>
      </c>
      <c r="AF35" s="343"/>
    </row>
    <row r="36" spans="1:32" ht="18" customHeight="1">
      <c r="A36" s="509"/>
      <c r="B36" s="511" t="s">
        <v>89</v>
      </c>
      <c r="C36" s="512"/>
      <c r="D36" s="372"/>
      <c r="E36" s="373">
        <v>3</v>
      </c>
      <c r="F36" s="372"/>
      <c r="G36" s="374"/>
      <c r="H36" s="137"/>
      <c r="I36" s="137">
        <v>30</v>
      </c>
      <c r="J36" s="139">
        <v>30</v>
      </c>
      <c r="K36" s="137"/>
      <c r="L36" s="137"/>
      <c r="M36" s="137"/>
      <c r="N36" s="137"/>
      <c r="O36" s="137">
        <v>2</v>
      </c>
      <c r="P36" s="375"/>
      <c r="Q36" s="375"/>
      <c r="R36" s="375"/>
      <c r="S36" s="140"/>
      <c r="T36" s="375"/>
      <c r="U36" s="375"/>
      <c r="V36" s="375"/>
      <c r="W36" s="375"/>
      <c r="X36" s="375"/>
      <c r="Y36" s="371">
        <f>SUM(G36,I36,K36,M36,P36,R36,T36,V36)</f>
        <v>30</v>
      </c>
      <c r="Z36" s="371">
        <f>SUM(G36,P36)</f>
        <v>0</v>
      </c>
      <c r="AA36" s="371">
        <f>SUM(I36,R36)</f>
        <v>30</v>
      </c>
      <c r="AB36" s="371">
        <f>SUM(K36,T36)</f>
        <v>0</v>
      </c>
      <c r="AC36" s="371">
        <f>SUM(M36,V36)</f>
        <v>0</v>
      </c>
      <c r="AD36" s="371">
        <f>SUM(G36:N36,P36:W36)</f>
        <v>60</v>
      </c>
      <c r="AE36" s="371">
        <f>SUM(O36,X36)</f>
        <v>2</v>
      </c>
      <c r="AF36" s="343"/>
    </row>
    <row r="37" spans="1:32" ht="15.75">
      <c r="A37" s="510"/>
      <c r="B37" s="513"/>
      <c r="C37" s="514"/>
      <c r="D37" s="372"/>
      <c r="E37" s="373">
        <v>4</v>
      </c>
      <c r="F37" s="372"/>
      <c r="G37" s="374"/>
      <c r="H37" s="137"/>
      <c r="I37" s="137"/>
      <c r="J37" s="137"/>
      <c r="K37" s="137"/>
      <c r="L37" s="137"/>
      <c r="M37" s="137"/>
      <c r="N37" s="137"/>
      <c r="O37" s="137"/>
      <c r="P37" s="375"/>
      <c r="Q37" s="375"/>
      <c r="R37" s="375">
        <v>30</v>
      </c>
      <c r="S37" s="140">
        <v>30</v>
      </c>
      <c r="T37" s="375"/>
      <c r="U37" s="375"/>
      <c r="V37" s="375"/>
      <c r="W37" s="375"/>
      <c r="X37" s="375">
        <v>2</v>
      </c>
      <c r="Y37" s="371">
        <f>SUM(G37,I37,K37,M37,P37,R37,T37,V37)</f>
        <v>30</v>
      </c>
      <c r="Z37" s="371">
        <f>SUM(G37,P37)</f>
        <v>0</v>
      </c>
      <c r="AA37" s="371">
        <f>SUM(I37,R37)</f>
        <v>30</v>
      </c>
      <c r="AB37" s="371">
        <f>SUM(K37,T37)</f>
        <v>0</v>
      </c>
      <c r="AC37" s="371">
        <f>SUM(M37,V37)</f>
        <v>0</v>
      </c>
      <c r="AD37" s="371">
        <f>SUM(G37:N37,P37:W37)</f>
        <v>60</v>
      </c>
      <c r="AE37" s="371">
        <f>SUM(O37,X37)</f>
        <v>2</v>
      </c>
      <c r="AF37" s="343"/>
    </row>
    <row r="38" spans="1:32" ht="15.75">
      <c r="A38" s="515" t="s">
        <v>24</v>
      </c>
      <c r="B38" s="516"/>
      <c r="C38" s="517"/>
      <c r="D38" s="347"/>
      <c r="E38" s="347"/>
      <c r="F38" s="347"/>
      <c r="G38" s="348">
        <f t="shared" ref="G38:AE38" si="9">SUM(G35:G37)</f>
        <v>0</v>
      </c>
      <c r="H38" s="348">
        <f t="shared" si="9"/>
        <v>0</v>
      </c>
      <c r="I38" s="348">
        <f t="shared" si="9"/>
        <v>45</v>
      </c>
      <c r="J38" s="348">
        <f t="shared" si="9"/>
        <v>30</v>
      </c>
      <c r="K38" s="348">
        <f t="shared" si="9"/>
        <v>0</v>
      </c>
      <c r="L38" s="348">
        <f t="shared" si="9"/>
        <v>0</v>
      </c>
      <c r="M38" s="348">
        <f t="shared" si="9"/>
        <v>0</v>
      </c>
      <c r="N38" s="348">
        <f t="shared" si="9"/>
        <v>0</v>
      </c>
      <c r="O38" s="348">
        <f t="shared" si="9"/>
        <v>2</v>
      </c>
      <c r="P38" s="348">
        <f t="shared" si="9"/>
        <v>0</v>
      </c>
      <c r="Q38" s="348">
        <f t="shared" si="9"/>
        <v>0</v>
      </c>
      <c r="R38" s="348">
        <f t="shared" si="9"/>
        <v>45</v>
      </c>
      <c r="S38" s="348">
        <f t="shared" si="9"/>
        <v>30</v>
      </c>
      <c r="T38" s="348">
        <f t="shared" si="9"/>
        <v>0</v>
      </c>
      <c r="U38" s="348">
        <f t="shared" si="9"/>
        <v>0</v>
      </c>
      <c r="V38" s="348">
        <f t="shared" si="9"/>
        <v>0</v>
      </c>
      <c r="W38" s="348">
        <f t="shared" si="9"/>
        <v>0</v>
      </c>
      <c r="X38" s="348">
        <f t="shared" si="9"/>
        <v>2</v>
      </c>
      <c r="Y38" s="348">
        <f t="shared" si="9"/>
        <v>90</v>
      </c>
      <c r="Z38" s="348">
        <f t="shared" si="9"/>
        <v>0</v>
      </c>
      <c r="AA38" s="348">
        <f t="shared" si="9"/>
        <v>90</v>
      </c>
      <c r="AB38" s="348">
        <f t="shared" si="9"/>
        <v>0</v>
      </c>
      <c r="AC38" s="348">
        <f t="shared" si="9"/>
        <v>0</v>
      </c>
      <c r="AD38" s="348">
        <f t="shared" si="9"/>
        <v>150</v>
      </c>
      <c r="AE38" s="348">
        <f t="shared" si="9"/>
        <v>4</v>
      </c>
      <c r="AF38" s="343"/>
    </row>
    <row r="39" spans="1:32" ht="15.75">
      <c r="A39" s="349" t="s">
        <v>61</v>
      </c>
      <c r="B39" s="350"/>
      <c r="C39" s="351"/>
      <c r="D39" s="350"/>
      <c r="E39" s="350"/>
      <c r="F39" s="350"/>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5"/>
      <c r="AF39" s="343"/>
    </row>
    <row r="40" spans="1:32" ht="15.75">
      <c r="A40" s="362" t="s">
        <v>15</v>
      </c>
      <c r="B40" s="499" t="s">
        <v>66</v>
      </c>
      <c r="C40" s="500"/>
      <c r="D40" s="340"/>
      <c r="E40" s="342">
        <v>3</v>
      </c>
      <c r="F40" s="342"/>
      <c r="G40" s="139">
        <v>15</v>
      </c>
      <c r="H40" s="139">
        <v>10</v>
      </c>
      <c r="I40" s="139"/>
      <c r="J40" s="139"/>
      <c r="K40" s="139"/>
      <c r="L40" s="139"/>
      <c r="M40" s="139"/>
      <c r="N40" s="139"/>
      <c r="O40" s="139">
        <v>1</v>
      </c>
      <c r="P40" s="140"/>
      <c r="Q40" s="140"/>
      <c r="R40" s="140"/>
      <c r="S40" s="140"/>
      <c r="T40" s="140"/>
      <c r="U40" s="140"/>
      <c r="V40" s="140"/>
      <c r="W40" s="140"/>
      <c r="X40" s="140"/>
      <c r="Y40" s="336">
        <f t="shared" ref="Y40:Y45" si="10">SUM(G40,I40,K40,M40,P40,R40,T40,V40)</f>
        <v>15</v>
      </c>
      <c r="Z40" s="336">
        <f t="shared" ref="Z40:Z45" si="11">SUM(G40,P40)</f>
        <v>15</v>
      </c>
      <c r="AA40" s="336">
        <f t="shared" ref="AA40:AA45" si="12">SUM(I40,R40)</f>
        <v>0</v>
      </c>
      <c r="AB40" s="336">
        <f t="shared" ref="AB40:AB45" si="13">SUM(K40,T40)</f>
        <v>0</v>
      </c>
      <c r="AC40" s="336">
        <f t="shared" ref="AC40:AC45" si="14">SUM(M40,V40)</f>
        <v>0</v>
      </c>
      <c r="AD40" s="336">
        <f t="shared" ref="AD40:AD45" si="15">SUM(G40:N40,P40:W40)</f>
        <v>25</v>
      </c>
      <c r="AE40" s="336">
        <f t="shared" ref="AE40:AE45" si="16">SUM(O40,X40)</f>
        <v>1</v>
      </c>
      <c r="AF40" s="343"/>
    </row>
    <row r="41" spans="1:32" ht="15.75">
      <c r="A41" s="362" t="s">
        <v>16</v>
      </c>
      <c r="B41" s="499" t="s">
        <v>65</v>
      </c>
      <c r="C41" s="500"/>
      <c r="D41" s="340"/>
      <c r="E41" s="342">
        <v>3</v>
      </c>
      <c r="F41" s="342"/>
      <c r="G41" s="139">
        <v>15</v>
      </c>
      <c r="H41" s="139">
        <v>10</v>
      </c>
      <c r="I41" s="139"/>
      <c r="J41" s="139"/>
      <c r="K41" s="139"/>
      <c r="L41" s="139"/>
      <c r="M41" s="139"/>
      <c r="N41" s="139"/>
      <c r="O41" s="139">
        <v>1</v>
      </c>
      <c r="P41" s="140"/>
      <c r="Q41" s="140"/>
      <c r="R41" s="140"/>
      <c r="S41" s="140"/>
      <c r="T41" s="140"/>
      <c r="U41" s="140"/>
      <c r="V41" s="140"/>
      <c r="W41" s="140"/>
      <c r="X41" s="140"/>
      <c r="Y41" s="336">
        <f t="shared" si="10"/>
        <v>15</v>
      </c>
      <c r="Z41" s="336">
        <f t="shared" si="11"/>
        <v>15</v>
      </c>
      <c r="AA41" s="336">
        <f t="shared" si="12"/>
        <v>0</v>
      </c>
      <c r="AB41" s="336">
        <f t="shared" si="13"/>
        <v>0</v>
      </c>
      <c r="AC41" s="336">
        <f t="shared" si="14"/>
        <v>0</v>
      </c>
      <c r="AD41" s="336">
        <f t="shared" si="15"/>
        <v>25</v>
      </c>
      <c r="AE41" s="336">
        <f t="shared" si="16"/>
        <v>1</v>
      </c>
      <c r="AF41" s="343"/>
    </row>
    <row r="42" spans="1:32" ht="15.75">
      <c r="A42" s="362" t="s">
        <v>17</v>
      </c>
      <c r="B42" s="499" t="s">
        <v>67</v>
      </c>
      <c r="C42" s="500"/>
      <c r="D42" s="340"/>
      <c r="E42" s="342">
        <v>3</v>
      </c>
      <c r="F42" s="342"/>
      <c r="G42" s="139">
        <v>15</v>
      </c>
      <c r="H42" s="139">
        <v>10</v>
      </c>
      <c r="I42" s="139"/>
      <c r="J42" s="139"/>
      <c r="K42" s="139"/>
      <c r="L42" s="139"/>
      <c r="M42" s="139"/>
      <c r="N42" s="139"/>
      <c r="O42" s="139">
        <v>1</v>
      </c>
      <c r="P42" s="140"/>
      <c r="Q42" s="140"/>
      <c r="R42" s="140"/>
      <c r="S42" s="140"/>
      <c r="T42" s="140"/>
      <c r="U42" s="140"/>
      <c r="V42" s="140"/>
      <c r="W42" s="140"/>
      <c r="X42" s="140"/>
      <c r="Y42" s="336">
        <f t="shared" si="10"/>
        <v>15</v>
      </c>
      <c r="Z42" s="336">
        <f t="shared" si="11"/>
        <v>15</v>
      </c>
      <c r="AA42" s="336">
        <f t="shared" si="12"/>
        <v>0</v>
      </c>
      <c r="AB42" s="336">
        <f t="shared" si="13"/>
        <v>0</v>
      </c>
      <c r="AC42" s="336">
        <f t="shared" si="14"/>
        <v>0</v>
      </c>
      <c r="AD42" s="336">
        <f t="shared" si="15"/>
        <v>25</v>
      </c>
      <c r="AE42" s="336">
        <f t="shared" si="16"/>
        <v>1</v>
      </c>
      <c r="AF42" s="343"/>
    </row>
    <row r="43" spans="1:32" ht="15.75">
      <c r="A43" s="362" t="s">
        <v>14</v>
      </c>
      <c r="B43" s="499" t="s">
        <v>68</v>
      </c>
      <c r="C43" s="500"/>
      <c r="D43" s="340"/>
      <c r="E43" s="342">
        <v>4</v>
      </c>
      <c r="F43" s="342"/>
      <c r="G43" s="139"/>
      <c r="H43" s="139"/>
      <c r="I43" s="139"/>
      <c r="J43" s="139"/>
      <c r="K43" s="139"/>
      <c r="L43" s="139"/>
      <c r="M43" s="139"/>
      <c r="N43" s="139"/>
      <c r="O43" s="139"/>
      <c r="P43" s="140">
        <v>15</v>
      </c>
      <c r="Q43" s="140">
        <v>10</v>
      </c>
      <c r="R43" s="140"/>
      <c r="S43" s="140"/>
      <c r="T43" s="140"/>
      <c r="U43" s="140"/>
      <c r="V43" s="140"/>
      <c r="W43" s="140"/>
      <c r="X43" s="140">
        <v>1</v>
      </c>
      <c r="Y43" s="336">
        <f t="shared" si="10"/>
        <v>15</v>
      </c>
      <c r="Z43" s="336">
        <f t="shared" si="11"/>
        <v>15</v>
      </c>
      <c r="AA43" s="336">
        <f t="shared" si="12"/>
        <v>0</v>
      </c>
      <c r="AB43" s="336">
        <f t="shared" si="13"/>
        <v>0</v>
      </c>
      <c r="AC43" s="336">
        <f t="shared" si="14"/>
        <v>0</v>
      </c>
      <c r="AD43" s="336">
        <f t="shared" si="15"/>
        <v>25</v>
      </c>
      <c r="AE43" s="336">
        <f t="shared" si="16"/>
        <v>1</v>
      </c>
      <c r="AF43" s="343"/>
    </row>
    <row r="44" spans="1:32" ht="15.75">
      <c r="A44" s="362" t="s">
        <v>4</v>
      </c>
      <c r="B44" s="499" t="s">
        <v>90</v>
      </c>
      <c r="C44" s="500"/>
      <c r="D44" s="340"/>
      <c r="E44" s="342">
        <v>4</v>
      </c>
      <c r="F44" s="342"/>
      <c r="G44" s="139"/>
      <c r="H44" s="139"/>
      <c r="I44" s="139"/>
      <c r="J44" s="139"/>
      <c r="K44" s="139"/>
      <c r="L44" s="139"/>
      <c r="M44" s="139"/>
      <c r="N44" s="139"/>
      <c r="O44" s="139"/>
      <c r="P44" s="140">
        <v>15</v>
      </c>
      <c r="Q44" s="140">
        <v>10</v>
      </c>
      <c r="R44" s="140"/>
      <c r="S44" s="140"/>
      <c r="T44" s="140"/>
      <c r="U44" s="140"/>
      <c r="V44" s="140"/>
      <c r="W44" s="140"/>
      <c r="X44" s="140">
        <v>1</v>
      </c>
      <c r="Y44" s="336">
        <f t="shared" si="10"/>
        <v>15</v>
      </c>
      <c r="Z44" s="336">
        <f t="shared" si="11"/>
        <v>15</v>
      </c>
      <c r="AA44" s="336">
        <f t="shared" si="12"/>
        <v>0</v>
      </c>
      <c r="AB44" s="336">
        <f t="shared" si="13"/>
        <v>0</v>
      </c>
      <c r="AC44" s="336">
        <f t="shared" si="14"/>
        <v>0</v>
      </c>
      <c r="AD44" s="336">
        <f t="shared" si="15"/>
        <v>25</v>
      </c>
      <c r="AE44" s="336">
        <f t="shared" si="16"/>
        <v>1</v>
      </c>
      <c r="AF44" s="343"/>
    </row>
    <row r="45" spans="1:32" ht="15.75">
      <c r="A45" s="362" t="s">
        <v>5</v>
      </c>
      <c r="B45" s="499" t="s">
        <v>91</v>
      </c>
      <c r="C45" s="500"/>
      <c r="D45" s="340"/>
      <c r="E45" s="342">
        <v>4</v>
      </c>
      <c r="F45" s="342"/>
      <c r="G45" s="139"/>
      <c r="H45" s="139"/>
      <c r="I45" s="139"/>
      <c r="J45" s="139"/>
      <c r="K45" s="139"/>
      <c r="L45" s="139"/>
      <c r="M45" s="139"/>
      <c r="N45" s="139"/>
      <c r="O45" s="139"/>
      <c r="P45" s="140">
        <v>15</v>
      </c>
      <c r="Q45" s="140">
        <v>10</v>
      </c>
      <c r="R45" s="140"/>
      <c r="S45" s="140"/>
      <c r="T45" s="140"/>
      <c r="U45" s="140"/>
      <c r="V45" s="140"/>
      <c r="W45" s="140"/>
      <c r="X45" s="140">
        <v>1</v>
      </c>
      <c r="Y45" s="336">
        <f t="shared" si="10"/>
        <v>15</v>
      </c>
      <c r="Z45" s="336">
        <f t="shared" si="11"/>
        <v>15</v>
      </c>
      <c r="AA45" s="336">
        <f t="shared" si="12"/>
        <v>0</v>
      </c>
      <c r="AB45" s="336">
        <f t="shared" si="13"/>
        <v>0</v>
      </c>
      <c r="AC45" s="336">
        <f t="shared" si="14"/>
        <v>0</v>
      </c>
      <c r="AD45" s="336">
        <f t="shared" si="15"/>
        <v>25</v>
      </c>
      <c r="AE45" s="336">
        <f t="shared" si="16"/>
        <v>1</v>
      </c>
      <c r="AF45" s="343"/>
    </row>
    <row r="46" spans="1:32" ht="16.5" thickBot="1">
      <c r="A46" s="376"/>
      <c r="B46" s="502" t="s">
        <v>24</v>
      </c>
      <c r="C46" s="503"/>
      <c r="D46" s="345"/>
      <c r="E46" s="345"/>
      <c r="F46" s="347"/>
      <c r="G46" s="348">
        <f t="shared" ref="G46:AE46" si="17">SUM(G40:G45)</f>
        <v>45</v>
      </c>
      <c r="H46" s="348">
        <f t="shared" si="17"/>
        <v>30</v>
      </c>
      <c r="I46" s="348">
        <f t="shared" si="17"/>
        <v>0</v>
      </c>
      <c r="J46" s="348">
        <f t="shared" si="17"/>
        <v>0</v>
      </c>
      <c r="K46" s="348">
        <f t="shared" si="17"/>
        <v>0</v>
      </c>
      <c r="L46" s="348">
        <f t="shared" si="17"/>
        <v>0</v>
      </c>
      <c r="M46" s="348">
        <f t="shared" si="17"/>
        <v>0</v>
      </c>
      <c r="N46" s="348">
        <f t="shared" si="17"/>
        <v>0</v>
      </c>
      <c r="O46" s="348">
        <f t="shared" si="17"/>
        <v>3</v>
      </c>
      <c r="P46" s="348">
        <f t="shared" si="17"/>
        <v>45</v>
      </c>
      <c r="Q46" s="348">
        <f t="shared" si="17"/>
        <v>30</v>
      </c>
      <c r="R46" s="348">
        <f t="shared" si="17"/>
        <v>0</v>
      </c>
      <c r="S46" s="348">
        <f t="shared" si="17"/>
        <v>0</v>
      </c>
      <c r="T46" s="348">
        <f t="shared" si="17"/>
        <v>0</v>
      </c>
      <c r="U46" s="348">
        <f t="shared" si="17"/>
        <v>0</v>
      </c>
      <c r="V46" s="348">
        <f t="shared" si="17"/>
        <v>0</v>
      </c>
      <c r="W46" s="348">
        <f t="shared" si="17"/>
        <v>0</v>
      </c>
      <c r="X46" s="348">
        <f t="shared" si="17"/>
        <v>3</v>
      </c>
      <c r="Y46" s="348">
        <f t="shared" si="17"/>
        <v>90</v>
      </c>
      <c r="Z46" s="348">
        <f t="shared" si="17"/>
        <v>90</v>
      </c>
      <c r="AA46" s="348">
        <f t="shared" si="17"/>
        <v>0</v>
      </c>
      <c r="AB46" s="348">
        <f t="shared" si="17"/>
        <v>0</v>
      </c>
      <c r="AC46" s="348">
        <f t="shared" si="17"/>
        <v>0</v>
      </c>
      <c r="AD46" s="348">
        <f t="shared" si="17"/>
        <v>150</v>
      </c>
      <c r="AE46" s="348">
        <f t="shared" si="17"/>
        <v>6</v>
      </c>
      <c r="AF46" s="343"/>
    </row>
    <row r="47" spans="1:32" ht="26.25" customHeight="1" thickBot="1">
      <c r="A47" s="377"/>
      <c r="B47" s="504" t="s">
        <v>62</v>
      </c>
      <c r="C47" s="505"/>
      <c r="D47" s="378"/>
      <c r="E47" s="378"/>
      <c r="F47" s="378"/>
      <c r="G47" s="379">
        <f t="shared" ref="G47:N47" si="18">SUM(G14,G20,G29,G33,G38,G46)</f>
        <v>170</v>
      </c>
      <c r="H47" s="379">
        <f t="shared" si="18"/>
        <v>140</v>
      </c>
      <c r="I47" s="379">
        <f t="shared" si="18"/>
        <v>130</v>
      </c>
      <c r="J47" s="379">
        <f t="shared" si="18"/>
        <v>170</v>
      </c>
      <c r="K47" s="379">
        <f t="shared" si="18"/>
        <v>0</v>
      </c>
      <c r="L47" s="379">
        <f t="shared" si="18"/>
        <v>0</v>
      </c>
      <c r="M47" s="379">
        <f t="shared" si="18"/>
        <v>100</v>
      </c>
      <c r="N47" s="379">
        <f t="shared" si="18"/>
        <v>65</v>
      </c>
      <c r="O47" s="379">
        <f>SUM(O14,O20,O24,O29,O38,O46)</f>
        <v>31</v>
      </c>
      <c r="P47" s="379">
        <f t="shared" ref="P47:W47" si="19">SUM(P14,P20,P29,P33,P38,P46)</f>
        <v>130</v>
      </c>
      <c r="Q47" s="379">
        <f t="shared" si="19"/>
        <v>95</v>
      </c>
      <c r="R47" s="379">
        <f t="shared" si="19"/>
        <v>120</v>
      </c>
      <c r="S47" s="379">
        <f t="shared" si="19"/>
        <v>145</v>
      </c>
      <c r="T47" s="379">
        <f t="shared" si="19"/>
        <v>120</v>
      </c>
      <c r="U47" s="379">
        <f t="shared" si="19"/>
        <v>0</v>
      </c>
      <c r="V47" s="379">
        <f t="shared" si="19"/>
        <v>80</v>
      </c>
      <c r="W47" s="379">
        <f t="shared" si="19"/>
        <v>30</v>
      </c>
      <c r="X47" s="379">
        <f>SUM(X46,X38,X33,X29,X24,X20,X14)</f>
        <v>31</v>
      </c>
      <c r="Y47" s="379">
        <f t="shared" ref="Y47:AD47" si="20">SUM(Y14,Y20,Y29,Y33,Y46)</f>
        <v>760</v>
      </c>
      <c r="Z47" s="379">
        <f t="shared" si="20"/>
        <v>300</v>
      </c>
      <c r="AA47" s="379">
        <f t="shared" si="20"/>
        <v>160</v>
      </c>
      <c r="AB47" s="379">
        <f>SUM(AB14,AB20,AB29,AB33,AB46)</f>
        <v>120</v>
      </c>
      <c r="AC47" s="379">
        <f t="shared" si="20"/>
        <v>180</v>
      </c>
      <c r="AD47" s="379">
        <f t="shared" si="20"/>
        <v>1345</v>
      </c>
      <c r="AE47" s="379">
        <f>SUM(AE46,AE38,AE33,AE29,AE24,AE20,AE14)</f>
        <v>62</v>
      </c>
      <c r="AF47" s="343"/>
    </row>
    <row r="48" spans="1:32">
      <c r="A48" s="380"/>
      <c r="B48" s="381"/>
      <c r="C48" s="382"/>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row>
    <row r="49" spans="1:31" ht="21" customHeight="1">
      <c r="A49" s="506" t="s">
        <v>92</v>
      </c>
      <c r="B49" s="506"/>
      <c r="C49" s="506"/>
      <c r="D49" s="506"/>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row>
    <row r="50" spans="1:31" ht="15.75">
      <c r="A50" s="244">
        <v>1</v>
      </c>
      <c r="B50" s="253" t="s">
        <v>177</v>
      </c>
      <c r="C50" s="233" t="s">
        <v>258</v>
      </c>
      <c r="D50" s="122"/>
      <c r="E50" s="115" t="s">
        <v>191</v>
      </c>
      <c r="F50" s="130"/>
      <c r="G50" s="32"/>
      <c r="H50" s="32"/>
      <c r="I50" s="32">
        <v>30</v>
      </c>
      <c r="J50" s="32">
        <v>30</v>
      </c>
      <c r="K50" s="32"/>
      <c r="L50" s="32"/>
      <c r="M50" s="32"/>
      <c r="N50" s="32"/>
      <c r="O50" s="32">
        <v>2</v>
      </c>
      <c r="P50" s="109"/>
      <c r="Q50" s="109"/>
      <c r="R50" s="109"/>
      <c r="S50" s="109"/>
      <c r="T50" s="109"/>
      <c r="U50" s="109"/>
      <c r="V50" s="109"/>
      <c r="W50" s="109"/>
      <c r="X50" s="109"/>
      <c r="Y50" s="109"/>
      <c r="Z50" s="109"/>
      <c r="AA50" s="109"/>
      <c r="AB50" s="109"/>
      <c r="AC50" s="109"/>
      <c r="AD50" s="109"/>
      <c r="AE50" s="109"/>
    </row>
    <row r="51" spans="1:31" ht="15.75">
      <c r="A51" s="244">
        <v>2</v>
      </c>
      <c r="B51" s="253" t="s">
        <v>178</v>
      </c>
      <c r="C51" s="233" t="s">
        <v>259</v>
      </c>
      <c r="D51" s="122"/>
      <c r="E51" s="115" t="s">
        <v>191</v>
      </c>
      <c r="F51" s="123"/>
      <c r="G51" s="32"/>
      <c r="H51" s="32"/>
      <c r="I51" s="32">
        <v>30</v>
      </c>
      <c r="J51" s="32">
        <v>30</v>
      </c>
      <c r="K51" s="32"/>
      <c r="L51" s="32"/>
      <c r="M51" s="32"/>
      <c r="N51" s="32"/>
      <c r="O51" s="32">
        <v>2</v>
      </c>
      <c r="P51" s="109"/>
      <c r="Q51" s="109"/>
      <c r="R51" s="109"/>
      <c r="S51" s="109"/>
      <c r="T51" s="109"/>
      <c r="U51" s="109"/>
      <c r="V51" s="109"/>
      <c r="W51" s="109"/>
      <c r="X51" s="109"/>
      <c r="Y51" s="109"/>
      <c r="Z51" s="109"/>
      <c r="AA51" s="109"/>
      <c r="AB51" s="109"/>
      <c r="AC51" s="109"/>
      <c r="AD51" s="109"/>
      <c r="AE51" s="109"/>
    </row>
    <row r="52" spans="1:31" ht="15.75">
      <c r="A52" s="244">
        <v>3</v>
      </c>
      <c r="B52" s="253" t="s">
        <v>179</v>
      </c>
      <c r="C52" s="233" t="s">
        <v>260</v>
      </c>
      <c r="D52" s="122"/>
      <c r="E52" s="115" t="s">
        <v>191</v>
      </c>
      <c r="F52" s="123"/>
      <c r="G52" s="32"/>
      <c r="H52" s="32"/>
      <c r="I52" s="32">
        <v>30</v>
      </c>
      <c r="J52" s="32">
        <v>30</v>
      </c>
      <c r="K52" s="32"/>
      <c r="L52" s="32"/>
      <c r="M52" s="32"/>
      <c r="N52" s="41"/>
      <c r="O52" s="32">
        <v>2</v>
      </c>
      <c r="P52" s="109"/>
      <c r="Q52" s="109"/>
      <c r="R52" s="109"/>
      <c r="S52" s="109"/>
      <c r="T52" s="109"/>
      <c r="U52" s="109"/>
      <c r="V52" s="109"/>
      <c r="W52" s="109"/>
      <c r="X52" s="109"/>
      <c r="Y52" s="109"/>
      <c r="Z52" s="109"/>
      <c r="AA52" s="109"/>
      <c r="AB52" s="109"/>
      <c r="AC52" s="109"/>
      <c r="AD52" s="109"/>
      <c r="AE52" s="109"/>
    </row>
    <row r="53" spans="1:31" ht="15.75">
      <c r="A53" s="244" t="s">
        <v>13</v>
      </c>
      <c r="B53" s="253" t="s">
        <v>180</v>
      </c>
      <c r="C53" s="233" t="s">
        <v>261</v>
      </c>
      <c r="D53" s="122"/>
      <c r="E53" s="115" t="s">
        <v>191</v>
      </c>
      <c r="F53" s="123"/>
      <c r="G53" s="32"/>
      <c r="H53" s="32"/>
      <c r="I53" s="32">
        <v>30</v>
      </c>
      <c r="J53" s="32">
        <v>30</v>
      </c>
      <c r="K53" s="32"/>
      <c r="L53" s="32"/>
      <c r="M53" s="32"/>
      <c r="N53" s="32"/>
      <c r="O53" s="32">
        <v>2</v>
      </c>
      <c r="P53" s="109"/>
      <c r="Q53" s="109"/>
      <c r="R53" s="109"/>
      <c r="S53" s="109"/>
      <c r="T53" s="109"/>
      <c r="U53" s="109"/>
      <c r="V53" s="109"/>
      <c r="W53" s="109"/>
      <c r="X53" s="109"/>
      <c r="Y53" s="109"/>
      <c r="Z53" s="109"/>
      <c r="AA53" s="109"/>
      <c r="AB53" s="109"/>
      <c r="AC53" s="109"/>
      <c r="AD53" s="109"/>
      <c r="AE53" s="109"/>
    </row>
    <row r="54" spans="1:31" ht="29.25" customHeight="1">
      <c r="A54" s="244">
        <v>5</v>
      </c>
      <c r="B54" s="253" t="s">
        <v>207</v>
      </c>
      <c r="C54" s="233" t="s">
        <v>262</v>
      </c>
      <c r="D54" s="131"/>
      <c r="E54" s="115" t="s">
        <v>191</v>
      </c>
      <c r="F54" s="131"/>
      <c r="G54" s="32"/>
      <c r="H54" s="32"/>
      <c r="I54" s="32">
        <v>30</v>
      </c>
      <c r="J54" s="32">
        <v>30</v>
      </c>
      <c r="K54" s="32"/>
      <c r="L54" s="32"/>
      <c r="M54" s="32"/>
      <c r="N54" s="32"/>
      <c r="O54" s="32">
        <v>2</v>
      </c>
    </row>
    <row r="56" spans="1:31" ht="18">
      <c r="A56" s="501" t="s">
        <v>93</v>
      </c>
      <c r="B56" s="501"/>
      <c r="C56" s="501"/>
      <c r="D56" s="501"/>
      <c r="E56" s="501"/>
      <c r="F56" s="501"/>
      <c r="G56" s="501"/>
      <c r="H56" s="501"/>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row>
    <row r="58" spans="1:31" ht="33.75" customHeight="1">
      <c r="A58" s="239" t="s">
        <v>17</v>
      </c>
      <c r="B58" s="43" t="s">
        <v>187</v>
      </c>
      <c r="C58" s="226" t="str">
        <f>Fakultety!D15</f>
        <v>0912-7LEK-F-8-EBM</v>
      </c>
      <c r="D58" s="82"/>
      <c r="E58" s="83">
        <v>3</v>
      </c>
      <c r="F58" s="83"/>
      <c r="G58" s="105">
        <v>15</v>
      </c>
      <c r="H58" s="105">
        <v>10</v>
      </c>
      <c r="I58" s="105"/>
      <c r="J58" s="125"/>
      <c r="K58" s="105"/>
      <c r="L58" s="105"/>
      <c r="M58" s="105"/>
      <c r="N58" s="105"/>
      <c r="O58" s="105">
        <v>1</v>
      </c>
      <c r="P58" s="107"/>
      <c r="Q58" s="107"/>
      <c r="R58" s="107"/>
      <c r="S58" s="107"/>
      <c r="T58" s="107"/>
      <c r="U58" s="107"/>
      <c r="V58" s="107"/>
      <c r="W58" s="107"/>
      <c r="X58" s="107"/>
      <c r="Y58" s="32">
        <f t="shared" ref="Y58:Y63" si="21">SUM(G58,I58,K58,M58,P58,R58,T58,V58)</f>
        <v>15</v>
      </c>
      <c r="Z58" s="32">
        <f t="shared" ref="Z58:Z63" si="22">SUM(G58,P58)</f>
        <v>15</v>
      </c>
      <c r="AA58" s="32">
        <f t="shared" ref="AA58:AA63" si="23">SUM(I58,R58)</f>
        <v>0</v>
      </c>
      <c r="AB58" s="32">
        <f t="shared" ref="AB58:AB63" si="24">SUM(K58,T58)</f>
        <v>0</v>
      </c>
      <c r="AC58" s="32">
        <f t="shared" ref="AC58:AC63" si="25">SUM(M58,V58)</f>
        <v>0</v>
      </c>
      <c r="AD58" s="32">
        <f t="shared" ref="AD58:AD63" si="26">SUM(G58:N58,P58:W58)</f>
        <v>25</v>
      </c>
      <c r="AE58" s="32">
        <f t="shared" ref="AE58:AE63" si="27">SUM(O58,X58)</f>
        <v>1</v>
      </c>
    </row>
    <row r="59" spans="1:31" ht="33.75" customHeight="1">
      <c r="A59" s="239" t="s">
        <v>14</v>
      </c>
      <c r="B59" s="43" t="s">
        <v>94</v>
      </c>
      <c r="C59" s="29" t="str">
        <f>"0912-7LEK-F-"&amp;A59&amp;"-"&amp;"GMO"</f>
        <v>0912-7LEK-F-8-GMO</v>
      </c>
      <c r="D59" s="82"/>
      <c r="E59" s="83">
        <v>3</v>
      </c>
      <c r="F59" s="83"/>
      <c r="G59" s="105">
        <v>15</v>
      </c>
      <c r="H59" s="105">
        <v>10</v>
      </c>
      <c r="I59" s="105"/>
      <c r="J59" s="125"/>
      <c r="K59" s="105"/>
      <c r="L59" s="105"/>
      <c r="M59" s="105"/>
      <c r="N59" s="105"/>
      <c r="O59" s="105">
        <v>1</v>
      </c>
      <c r="P59" s="107"/>
      <c r="Q59" s="107"/>
      <c r="R59" s="107"/>
      <c r="S59" s="107"/>
      <c r="T59" s="107"/>
      <c r="U59" s="107"/>
      <c r="V59" s="107"/>
      <c r="W59" s="107"/>
      <c r="X59" s="107"/>
      <c r="Y59" s="32">
        <f t="shared" si="21"/>
        <v>15</v>
      </c>
      <c r="Z59" s="32">
        <f t="shared" si="22"/>
        <v>15</v>
      </c>
      <c r="AA59" s="32">
        <f t="shared" si="23"/>
        <v>0</v>
      </c>
      <c r="AB59" s="32">
        <f t="shared" si="24"/>
        <v>0</v>
      </c>
      <c r="AC59" s="32">
        <f t="shared" si="25"/>
        <v>0</v>
      </c>
      <c r="AD59" s="32">
        <f t="shared" si="26"/>
        <v>25</v>
      </c>
      <c r="AE59" s="32">
        <f t="shared" si="27"/>
        <v>1</v>
      </c>
    </row>
    <row r="60" spans="1:31" ht="33.75" customHeight="1">
      <c r="A60" s="239" t="s">
        <v>4</v>
      </c>
      <c r="B60" s="43" t="s">
        <v>95</v>
      </c>
      <c r="C60" s="29" t="str">
        <f>"0912-7LEK-C"&amp;A60&amp;"-"&amp;UPPER(LEFT(B60,1))&amp;"S"</f>
        <v>0912-7LEK-C9-HS</v>
      </c>
      <c r="D60" s="82"/>
      <c r="E60" s="83">
        <v>3</v>
      </c>
      <c r="F60" s="83"/>
      <c r="G60" s="105">
        <v>15</v>
      </c>
      <c r="H60" s="125">
        <v>10</v>
      </c>
      <c r="I60" s="105"/>
      <c r="J60" s="125"/>
      <c r="K60" s="105"/>
      <c r="L60" s="105"/>
      <c r="M60" s="105"/>
      <c r="N60" s="105"/>
      <c r="O60" s="105">
        <v>1</v>
      </c>
      <c r="P60" s="107"/>
      <c r="Q60" s="107"/>
      <c r="R60" s="107"/>
      <c r="S60" s="107"/>
      <c r="T60" s="107"/>
      <c r="U60" s="107"/>
      <c r="V60" s="107"/>
      <c r="W60" s="107"/>
      <c r="X60" s="107"/>
      <c r="Y60" s="32">
        <f t="shared" si="21"/>
        <v>15</v>
      </c>
      <c r="Z60" s="32">
        <f t="shared" si="22"/>
        <v>15</v>
      </c>
      <c r="AA60" s="32">
        <f t="shared" si="23"/>
        <v>0</v>
      </c>
      <c r="AB60" s="32">
        <f t="shared" si="24"/>
        <v>0</v>
      </c>
      <c r="AC60" s="32">
        <f t="shared" si="25"/>
        <v>0</v>
      </c>
      <c r="AD60" s="32">
        <f t="shared" si="26"/>
        <v>25</v>
      </c>
      <c r="AE60" s="32">
        <f t="shared" si="27"/>
        <v>1</v>
      </c>
    </row>
    <row r="61" spans="1:31" ht="33.75" customHeight="1">
      <c r="A61" s="239" t="s">
        <v>5</v>
      </c>
      <c r="B61" s="138" t="s">
        <v>96</v>
      </c>
      <c r="C61" s="29" t="str">
        <f>"0912-7LEK-C"&amp;A61&amp;"-"&amp;UPPER(LEFT(B61,1))&amp;"P"</f>
        <v>0912-7LEK-C10-MP</v>
      </c>
      <c r="D61" s="82"/>
      <c r="E61" s="83">
        <v>3</v>
      </c>
      <c r="F61" s="83"/>
      <c r="G61" s="105">
        <v>15</v>
      </c>
      <c r="H61" s="125">
        <v>10</v>
      </c>
      <c r="I61" s="105"/>
      <c r="J61" s="125"/>
      <c r="K61" s="105"/>
      <c r="L61" s="105"/>
      <c r="M61" s="105"/>
      <c r="N61" s="105"/>
      <c r="O61" s="105">
        <v>1</v>
      </c>
      <c r="P61" s="107"/>
      <c r="Q61" s="107"/>
      <c r="R61" s="107"/>
      <c r="S61" s="107"/>
      <c r="T61" s="107"/>
      <c r="U61" s="107"/>
      <c r="V61" s="107"/>
      <c r="W61" s="107"/>
      <c r="X61" s="107"/>
      <c r="Y61" s="32">
        <f t="shared" si="21"/>
        <v>15</v>
      </c>
      <c r="Z61" s="32">
        <f t="shared" si="22"/>
        <v>15</v>
      </c>
      <c r="AA61" s="32">
        <f t="shared" si="23"/>
        <v>0</v>
      </c>
      <c r="AB61" s="32">
        <f t="shared" si="24"/>
        <v>0</v>
      </c>
      <c r="AC61" s="32">
        <f t="shared" si="25"/>
        <v>0</v>
      </c>
      <c r="AD61" s="32">
        <f t="shared" si="26"/>
        <v>25</v>
      </c>
      <c r="AE61" s="32">
        <f t="shared" si="27"/>
        <v>1</v>
      </c>
    </row>
    <row r="62" spans="1:31" ht="33.75" customHeight="1">
      <c r="A62" s="239" t="s">
        <v>6</v>
      </c>
      <c r="B62" s="43" t="s">
        <v>97</v>
      </c>
      <c r="C62" s="29" t="str">
        <f>"0912-7LEK-C"&amp;A62&amp;"-"&amp;UPPER(LEFT(B62,1))&amp;"A"</f>
        <v>0912-7LEK-C11-RA</v>
      </c>
      <c r="D62" s="82"/>
      <c r="E62" s="83">
        <v>3</v>
      </c>
      <c r="F62" s="83"/>
      <c r="G62" s="105">
        <v>15</v>
      </c>
      <c r="H62" s="125">
        <v>10</v>
      </c>
      <c r="I62" s="105"/>
      <c r="J62" s="125"/>
      <c r="K62" s="105"/>
      <c r="L62" s="105"/>
      <c r="M62" s="105"/>
      <c r="N62" s="105"/>
      <c r="O62" s="105">
        <v>1</v>
      </c>
      <c r="P62" s="107"/>
      <c r="Q62" s="107"/>
      <c r="R62" s="107"/>
      <c r="S62" s="107"/>
      <c r="T62" s="107"/>
      <c r="U62" s="107"/>
      <c r="V62" s="107"/>
      <c r="W62" s="107"/>
      <c r="X62" s="107"/>
      <c r="Y62" s="32">
        <f t="shared" si="21"/>
        <v>15</v>
      </c>
      <c r="Z62" s="32">
        <f t="shared" si="22"/>
        <v>15</v>
      </c>
      <c r="AA62" s="32">
        <f t="shared" si="23"/>
        <v>0</v>
      </c>
      <c r="AB62" s="32">
        <f t="shared" si="24"/>
        <v>0</v>
      </c>
      <c r="AC62" s="32">
        <f t="shared" si="25"/>
        <v>0</v>
      </c>
      <c r="AD62" s="32">
        <f t="shared" si="26"/>
        <v>25</v>
      </c>
      <c r="AE62" s="32">
        <f t="shared" si="27"/>
        <v>1</v>
      </c>
    </row>
    <row r="63" spans="1:31" ht="33.75" customHeight="1">
      <c r="A63" s="239" t="s">
        <v>7</v>
      </c>
      <c r="B63" s="43" t="s">
        <v>98</v>
      </c>
      <c r="C63" s="29" t="str">
        <f>"0912-7LEK-C"&amp;A63&amp;"-"&amp;UPPER(LEFT(B63,1))&amp;"G"</f>
        <v>0912-7LEK-C12-GG</v>
      </c>
      <c r="D63" s="82"/>
      <c r="E63" s="83">
        <v>4</v>
      </c>
      <c r="F63" s="83"/>
      <c r="G63" s="105"/>
      <c r="H63" s="105"/>
      <c r="I63" s="105"/>
      <c r="J63" s="105"/>
      <c r="K63" s="105"/>
      <c r="L63" s="105"/>
      <c r="M63" s="105"/>
      <c r="N63" s="105"/>
      <c r="O63" s="105"/>
      <c r="P63" s="107"/>
      <c r="Q63" s="124"/>
      <c r="R63" s="107">
        <v>15</v>
      </c>
      <c r="S63" s="124">
        <v>10</v>
      </c>
      <c r="T63" s="107"/>
      <c r="U63" s="107"/>
      <c r="V63" s="107"/>
      <c r="W63" s="107"/>
      <c r="X63" s="107">
        <v>1</v>
      </c>
      <c r="Y63" s="32">
        <f t="shared" si="21"/>
        <v>15</v>
      </c>
      <c r="Z63" s="32">
        <f t="shared" si="22"/>
        <v>0</v>
      </c>
      <c r="AA63" s="32">
        <f t="shared" si="23"/>
        <v>15</v>
      </c>
      <c r="AB63" s="32">
        <f t="shared" si="24"/>
        <v>0</v>
      </c>
      <c r="AC63" s="32">
        <f t="shared" si="25"/>
        <v>0</v>
      </c>
      <c r="AD63" s="32">
        <f t="shared" si="26"/>
        <v>25</v>
      </c>
      <c r="AE63" s="32">
        <f t="shared" si="27"/>
        <v>1</v>
      </c>
    </row>
    <row r="64" spans="1:31" ht="33.75" customHeight="1">
      <c r="A64" s="239" t="s">
        <v>8</v>
      </c>
      <c r="B64" s="234" t="s">
        <v>99</v>
      </c>
      <c r="C64" s="29" t="str">
        <f>"0912-7LEK-F-"&amp;A64&amp;"-"&amp;UPPER(LEFT(B64,1))&amp;"I"</f>
        <v>0912-7LEK-F-13-II</v>
      </c>
      <c r="D64" s="82"/>
      <c r="E64" s="83">
        <v>4</v>
      </c>
      <c r="F64" s="83"/>
      <c r="G64" s="105"/>
      <c r="H64" s="105"/>
      <c r="I64" s="105"/>
      <c r="J64" s="105"/>
      <c r="K64" s="105"/>
      <c r="L64" s="105"/>
      <c r="M64" s="105"/>
      <c r="N64" s="105"/>
      <c r="O64" s="105"/>
      <c r="P64" s="107"/>
      <c r="Q64" s="124"/>
      <c r="R64" s="107">
        <v>15</v>
      </c>
      <c r="S64" s="124">
        <v>10</v>
      </c>
      <c r="T64" s="107"/>
      <c r="U64" s="107"/>
      <c r="V64" s="107"/>
      <c r="W64" s="107"/>
      <c r="X64" s="107">
        <v>1</v>
      </c>
      <c r="Y64" s="32">
        <f t="shared" ref="Y64:Y66" si="28">SUM(G64,I64,K64,M64,P64,R64,T64,V64)</f>
        <v>15</v>
      </c>
      <c r="Z64" s="32">
        <f t="shared" ref="Z64:Z66" si="29">SUM(G64,P64)</f>
        <v>0</v>
      </c>
      <c r="AA64" s="32">
        <f t="shared" ref="AA64:AA66" si="30">SUM(I64,R64)</f>
        <v>15</v>
      </c>
      <c r="AB64" s="32">
        <f t="shared" ref="AB64:AB66" si="31">SUM(K64,T64)</f>
        <v>0</v>
      </c>
      <c r="AC64" s="32">
        <f t="shared" ref="AC64:AC66" si="32">SUM(M64,V64)</f>
        <v>0</v>
      </c>
      <c r="AD64" s="32">
        <f t="shared" ref="AD64:AD66" si="33">SUM(G64:N64,P64:W64)</f>
        <v>25</v>
      </c>
      <c r="AE64" s="32">
        <f t="shared" ref="AE64:AE66" si="34">SUM(O64,X64)</f>
        <v>1</v>
      </c>
    </row>
    <row r="65" spans="1:31" ht="33.75" customHeight="1">
      <c r="A65" s="239" t="s">
        <v>9</v>
      </c>
      <c r="B65" s="235" t="s">
        <v>264</v>
      </c>
      <c r="C65" s="255" t="str">
        <f>"0912-7LEK-F-"&amp;A65&amp;"-"&amp;UPPER(LEFT(B65,1))&amp;"f"</f>
        <v>0912-7LEK-F-14-Ef</v>
      </c>
      <c r="D65" s="82"/>
      <c r="E65" s="83">
        <v>4</v>
      </c>
      <c r="F65" s="83"/>
      <c r="G65" s="105"/>
      <c r="H65" s="105"/>
      <c r="I65" s="105"/>
      <c r="J65" s="105"/>
      <c r="K65" s="105"/>
      <c r="L65" s="105"/>
      <c r="M65" s="105"/>
      <c r="N65" s="105"/>
      <c r="O65" s="105"/>
      <c r="P65" s="107">
        <v>15</v>
      </c>
      <c r="Q65" s="124">
        <v>10</v>
      </c>
      <c r="R65" s="107"/>
      <c r="S65" s="124"/>
      <c r="T65" s="107"/>
      <c r="U65" s="107"/>
      <c r="V65" s="107"/>
      <c r="W65" s="107"/>
      <c r="X65" s="107">
        <v>1</v>
      </c>
      <c r="Y65" s="32">
        <f t="shared" si="28"/>
        <v>15</v>
      </c>
      <c r="Z65" s="32">
        <f t="shared" si="29"/>
        <v>15</v>
      </c>
      <c r="AA65" s="32">
        <f t="shared" si="30"/>
        <v>0</v>
      </c>
      <c r="AB65" s="32">
        <f t="shared" si="31"/>
        <v>0</v>
      </c>
      <c r="AC65" s="32">
        <f t="shared" si="32"/>
        <v>0</v>
      </c>
      <c r="AD65" s="32">
        <f t="shared" si="33"/>
        <v>25</v>
      </c>
      <c r="AE65" s="32">
        <f t="shared" si="34"/>
        <v>1</v>
      </c>
    </row>
    <row r="66" spans="1:31" ht="33.75" customHeight="1">
      <c r="A66" s="239" t="s">
        <v>10</v>
      </c>
      <c r="B66" s="89" t="s">
        <v>101</v>
      </c>
      <c r="C66" s="29" t="str">
        <f>"0912-7LEK-F-"&amp;A66&amp;"-"&amp;UPPER(LEFT(B66,1))&amp;"M"</f>
        <v>0912-7LEK-F-15-MM</v>
      </c>
      <c r="D66" s="82"/>
      <c r="E66" s="83">
        <v>4</v>
      </c>
      <c r="F66" s="83"/>
      <c r="G66" s="105"/>
      <c r="H66" s="105"/>
      <c r="I66" s="105"/>
      <c r="J66" s="105"/>
      <c r="K66" s="105"/>
      <c r="L66" s="105"/>
      <c r="M66" s="105"/>
      <c r="N66" s="105"/>
      <c r="O66" s="105"/>
      <c r="P66" s="107">
        <v>15</v>
      </c>
      <c r="Q66" s="124">
        <v>10</v>
      </c>
      <c r="R66" s="107"/>
      <c r="S66" s="124"/>
      <c r="T66" s="107"/>
      <c r="U66" s="107"/>
      <c r="V66" s="107"/>
      <c r="W66" s="107"/>
      <c r="X66" s="107">
        <v>1</v>
      </c>
      <c r="Y66" s="32">
        <f t="shared" si="28"/>
        <v>15</v>
      </c>
      <c r="Z66" s="32">
        <f t="shared" si="29"/>
        <v>15</v>
      </c>
      <c r="AA66" s="32">
        <f t="shared" si="30"/>
        <v>0</v>
      </c>
      <c r="AB66" s="32">
        <f t="shared" si="31"/>
        <v>0</v>
      </c>
      <c r="AC66" s="32">
        <f t="shared" si="32"/>
        <v>0</v>
      </c>
      <c r="AD66" s="32">
        <f t="shared" si="33"/>
        <v>25</v>
      </c>
      <c r="AE66" s="32">
        <f t="shared" si="34"/>
        <v>1</v>
      </c>
    </row>
    <row r="67" spans="1:31" ht="33.75" customHeight="1">
      <c r="A67" s="239" t="s">
        <v>11</v>
      </c>
      <c r="B67" s="89" t="s">
        <v>102</v>
      </c>
      <c r="C67" s="29" t="str">
        <f>"0912-7LEK-F-"&amp;A67&amp;"-"&amp;UPPER(LEFT(B67,1))&amp;"O"</f>
        <v>0912-7LEK-F-16-OO</v>
      </c>
      <c r="D67" s="82"/>
      <c r="E67" s="83">
        <v>4</v>
      </c>
      <c r="F67" s="83"/>
      <c r="G67" s="105"/>
      <c r="H67" s="105"/>
      <c r="I67" s="105"/>
      <c r="J67" s="105"/>
      <c r="K67" s="105"/>
      <c r="L67" s="105"/>
      <c r="M67" s="105"/>
      <c r="N67" s="105"/>
      <c r="O67" s="105"/>
      <c r="P67" s="107">
        <v>15</v>
      </c>
      <c r="Q67" s="124">
        <v>10</v>
      </c>
      <c r="R67" s="107"/>
      <c r="S67" s="124"/>
      <c r="T67" s="107"/>
      <c r="U67" s="107"/>
      <c r="V67" s="107"/>
      <c r="W67" s="107"/>
      <c r="X67" s="107">
        <v>1</v>
      </c>
      <c r="Y67" s="32">
        <f>SUM(G67,I67,K67,M67,P67,R67,T67,V67)</f>
        <v>15</v>
      </c>
      <c r="Z67" s="32">
        <f>SUM(G67,P67)</f>
        <v>15</v>
      </c>
      <c r="AA67" s="32">
        <f>SUM(I67,R67)</f>
        <v>0</v>
      </c>
      <c r="AB67" s="32">
        <f>SUM(K67,T67)</f>
        <v>0</v>
      </c>
      <c r="AC67" s="32">
        <f>SUM(M67,V67)</f>
        <v>0</v>
      </c>
      <c r="AD67" s="32">
        <f>SUM(G67:N67,P67:W67)</f>
        <v>25</v>
      </c>
      <c r="AE67" s="32">
        <f>SUM(O67,X67)</f>
        <v>1</v>
      </c>
    </row>
    <row r="68" spans="1:31" s="228" customFormat="1" ht="33.75" customHeight="1">
      <c r="A68" s="239" t="s">
        <v>12</v>
      </c>
      <c r="B68" s="235" t="s">
        <v>275</v>
      </c>
      <c r="C68" s="233"/>
      <c r="D68" s="273"/>
      <c r="E68" s="275">
        <v>4</v>
      </c>
      <c r="F68" s="275"/>
      <c r="G68" s="105"/>
      <c r="H68" s="105"/>
      <c r="I68" s="105"/>
      <c r="J68" s="105"/>
      <c r="K68" s="105"/>
      <c r="L68" s="105"/>
      <c r="M68" s="105"/>
      <c r="N68" s="105"/>
      <c r="O68" s="105"/>
      <c r="P68" s="107">
        <v>15</v>
      </c>
      <c r="Q68" s="124">
        <v>10</v>
      </c>
      <c r="R68" s="107"/>
      <c r="S68" s="124"/>
      <c r="T68" s="107"/>
      <c r="U68" s="107"/>
      <c r="V68" s="107"/>
      <c r="W68" s="107"/>
      <c r="X68" s="107">
        <v>1</v>
      </c>
      <c r="Y68" s="32">
        <f>SUM(G68,I68,K68,M68,P68,R68,T68,V68)</f>
        <v>15</v>
      </c>
      <c r="Z68" s="32">
        <f>SUM(G68,P68)</f>
        <v>15</v>
      </c>
      <c r="AA68" s="32">
        <f>SUM(I68,R68)</f>
        <v>0</v>
      </c>
      <c r="AB68" s="32">
        <f>SUM(K68,T68)</f>
        <v>0</v>
      </c>
      <c r="AC68" s="32">
        <f>SUM(M68,V68)</f>
        <v>0</v>
      </c>
      <c r="AD68" s="32">
        <f>SUM(G68:N68,P68:W68)</f>
        <v>25</v>
      </c>
      <c r="AE68" s="32">
        <f>SUM(O68,X68)</f>
        <v>1</v>
      </c>
    </row>
    <row r="71" spans="1:31" ht="18.75">
      <c r="A71" s="230"/>
      <c r="Q71" s="10" t="s">
        <v>103</v>
      </c>
    </row>
  </sheetData>
  <mergeCells count="50">
    <mergeCell ref="AD6:AD9"/>
    <mergeCell ref="A38:C38"/>
    <mergeCell ref="A1:AE1"/>
    <mergeCell ref="A5:F5"/>
    <mergeCell ref="G5:AE5"/>
    <mergeCell ref="A6:A9"/>
    <mergeCell ref="B6:B9"/>
    <mergeCell ref="C6:C9"/>
    <mergeCell ref="D6:F7"/>
    <mergeCell ref="AE6:AE9"/>
    <mergeCell ref="G7:O7"/>
    <mergeCell ref="P7:X7"/>
    <mergeCell ref="P8:Q8"/>
    <mergeCell ref="D8:D9"/>
    <mergeCell ref="E8:E9"/>
    <mergeCell ref="F8:F9"/>
    <mergeCell ref="Y6:Y9"/>
    <mergeCell ref="Z6:Z9"/>
    <mergeCell ref="AA6:AA9"/>
    <mergeCell ref="AB6:AB9"/>
    <mergeCell ref="AC6:AC9"/>
    <mergeCell ref="V8:W8"/>
    <mergeCell ref="X8:X9"/>
    <mergeCell ref="O8:O9"/>
    <mergeCell ref="T8:U8"/>
    <mergeCell ref="R8:S8"/>
    <mergeCell ref="A2:B2"/>
    <mergeCell ref="H2:P2"/>
    <mergeCell ref="A3:B3"/>
    <mergeCell ref="A36:A37"/>
    <mergeCell ref="B36:C37"/>
    <mergeCell ref="A33:C33"/>
    <mergeCell ref="A29:C29"/>
    <mergeCell ref="A14:C14"/>
    <mergeCell ref="A20:C20"/>
    <mergeCell ref="G8:H8"/>
    <mergeCell ref="I8:J8"/>
    <mergeCell ref="K8:L8"/>
    <mergeCell ref="M8:N8"/>
    <mergeCell ref="A24:C24"/>
    <mergeCell ref="B45:C45"/>
    <mergeCell ref="A56:AE56"/>
    <mergeCell ref="B46:C46"/>
    <mergeCell ref="B47:C47"/>
    <mergeCell ref="A49:AE49"/>
    <mergeCell ref="B40:C40"/>
    <mergeCell ref="B41:C41"/>
    <mergeCell ref="B42:C42"/>
    <mergeCell ref="B43:C43"/>
    <mergeCell ref="B44:C44"/>
  </mergeCells>
  <pageMargins left="0.23622047244094491" right="0.23622047244094491" top="0" bottom="0" header="0" footer="0"/>
  <pageSetup paperSize="9" scale="53" fitToHeight="0" orientation="landscape" r:id="rId1"/>
  <rowBreaks count="1" manualBreakCount="1">
    <brk id="48"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0"/>
  <sheetViews>
    <sheetView zoomScale="80" zoomScaleNormal="80" zoomScaleSheetLayoutView="80" workbookViewId="0">
      <pane xSplit="30" ySplit="9" topLeftCell="AE25" activePane="bottomRight" state="frozen"/>
      <selection pane="topRight" activeCell="AE1" sqref="AE1"/>
      <selection pane="bottomLeft" activeCell="A10" sqref="A10"/>
      <selection pane="bottomRight" activeCell="AG38" sqref="AG38"/>
    </sheetView>
  </sheetViews>
  <sheetFormatPr defaultRowHeight="15"/>
  <cols>
    <col min="1" max="1" width="7" style="230" customWidth="1"/>
    <col min="2" max="2" width="43.85546875" customWidth="1"/>
    <col min="3" max="3" width="30.140625" customWidth="1"/>
    <col min="4" max="4" width="7.7109375" customWidth="1"/>
    <col min="5" max="5" width="11.5703125" customWidth="1"/>
    <col min="6" max="6" width="7.7109375" customWidth="1"/>
    <col min="7" max="14" width="5.140625" customWidth="1"/>
    <col min="15" max="15" width="6.5703125" customWidth="1"/>
    <col min="16" max="23" width="5.85546875" customWidth="1"/>
    <col min="24" max="24" width="6.5703125" customWidth="1"/>
    <col min="25" max="29" width="6" customWidth="1"/>
    <col min="30" max="30" width="10.85546875" customWidth="1"/>
    <col min="31" max="31" width="10" customWidth="1"/>
  </cols>
  <sheetData>
    <row r="1" spans="1:31" s="25" customFormat="1" ht="57" customHeight="1">
      <c r="A1" s="484" t="s">
        <v>27</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71"/>
    </row>
    <row r="2" spans="1:31" s="25" customFormat="1" ht="36" customHeight="1">
      <c r="A2" s="459" t="s">
        <v>25</v>
      </c>
      <c r="B2" s="460"/>
      <c r="C2" s="95" t="s">
        <v>71</v>
      </c>
      <c r="E2" s="86"/>
      <c r="F2" s="86"/>
      <c r="G2" s="86"/>
      <c r="H2" s="495" t="s">
        <v>104</v>
      </c>
      <c r="I2" s="495"/>
      <c r="J2" s="495"/>
      <c r="K2" s="495"/>
      <c r="L2" s="495"/>
      <c r="M2" s="495"/>
      <c r="N2" s="495"/>
      <c r="O2" s="495"/>
      <c r="P2" s="495"/>
      <c r="Q2" s="85"/>
      <c r="R2" s="85"/>
      <c r="S2" s="85"/>
      <c r="T2" s="85"/>
      <c r="U2" s="85"/>
      <c r="V2" s="85"/>
      <c r="W2" s="85"/>
      <c r="X2" s="85"/>
      <c r="Y2" s="85"/>
      <c r="Z2" s="85"/>
      <c r="AA2" s="85"/>
      <c r="AB2" s="85"/>
      <c r="AC2" s="85"/>
      <c r="AD2" s="85"/>
      <c r="AE2" s="85"/>
    </row>
    <row r="3" spans="1:31" s="25" customFormat="1" ht="36" customHeight="1">
      <c r="A3" s="507" t="s">
        <v>105</v>
      </c>
      <c r="B3" s="508"/>
      <c r="C3" s="96"/>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row>
    <row r="4" spans="1:31" s="25" customFormat="1" ht="20.25" customHeight="1" thickBot="1">
      <c r="A4" s="245"/>
      <c r="C4" s="97"/>
      <c r="D4" s="87"/>
      <c r="E4" s="88"/>
      <c r="F4" s="87"/>
      <c r="G4" s="88"/>
      <c r="H4" s="87"/>
      <c r="I4" s="88"/>
      <c r="J4" s="70"/>
      <c r="K4" s="70"/>
      <c r="L4" s="70"/>
      <c r="M4" s="70"/>
      <c r="N4" s="70"/>
      <c r="O4" s="70"/>
      <c r="P4" s="70"/>
      <c r="Q4" s="70"/>
      <c r="R4" s="70"/>
      <c r="S4" s="70"/>
      <c r="T4" s="70"/>
      <c r="U4" s="70"/>
      <c r="V4" s="70"/>
      <c r="W4" s="70"/>
      <c r="X4" s="70"/>
      <c r="Y4" s="70"/>
      <c r="Z4" s="70"/>
      <c r="AA4" s="70"/>
      <c r="AB4" s="70"/>
      <c r="AC4" s="70"/>
      <c r="AD4" s="70"/>
      <c r="AE4" s="70"/>
    </row>
    <row r="5" spans="1:31" ht="15" customHeight="1">
      <c r="A5" s="518"/>
      <c r="B5" s="519"/>
      <c r="C5" s="519"/>
      <c r="D5" s="519"/>
      <c r="E5" s="519"/>
      <c r="F5" s="520"/>
      <c r="G5" s="521" t="s">
        <v>36</v>
      </c>
      <c r="H5" s="521"/>
      <c r="I5" s="521"/>
      <c r="J5" s="521"/>
      <c r="K5" s="521"/>
      <c r="L5" s="521"/>
      <c r="M5" s="521"/>
      <c r="N5" s="521"/>
      <c r="O5" s="521"/>
      <c r="P5" s="521"/>
      <c r="Q5" s="521"/>
      <c r="R5" s="521"/>
      <c r="S5" s="521"/>
      <c r="T5" s="521"/>
      <c r="U5" s="521"/>
      <c r="V5" s="521"/>
      <c r="W5" s="521"/>
      <c r="X5" s="521"/>
      <c r="Y5" s="521"/>
      <c r="Z5" s="521"/>
      <c r="AA5" s="521"/>
      <c r="AB5" s="521"/>
      <c r="AC5" s="521"/>
      <c r="AD5" s="521"/>
      <c r="AE5" s="522"/>
    </row>
    <row r="6" spans="1:31" ht="15" customHeight="1">
      <c r="A6" s="530" t="s">
        <v>30</v>
      </c>
      <c r="B6" s="461" t="s">
        <v>31</v>
      </c>
      <c r="C6" s="461" t="s">
        <v>32</v>
      </c>
      <c r="D6" s="472" t="s">
        <v>190</v>
      </c>
      <c r="E6" s="472"/>
      <c r="F6" s="472"/>
      <c r="G6" s="534" t="s">
        <v>108</v>
      </c>
      <c r="H6" s="535"/>
      <c r="I6" s="535"/>
      <c r="J6" s="535"/>
      <c r="K6" s="535"/>
      <c r="L6" s="535"/>
      <c r="M6" s="535"/>
      <c r="N6" s="535"/>
      <c r="O6" s="535"/>
      <c r="P6" s="535"/>
      <c r="Q6" s="535"/>
      <c r="R6" s="535"/>
      <c r="S6" s="535"/>
      <c r="T6" s="535"/>
      <c r="U6" s="535"/>
      <c r="V6" s="535"/>
      <c r="W6" s="535"/>
      <c r="X6" s="536"/>
      <c r="Y6" s="474" t="s">
        <v>39</v>
      </c>
      <c r="Z6" s="474" t="s">
        <v>2</v>
      </c>
      <c r="AA6" s="474" t="s">
        <v>209</v>
      </c>
      <c r="AB6" s="474" t="s">
        <v>210</v>
      </c>
      <c r="AC6" s="474" t="s">
        <v>2</v>
      </c>
      <c r="AD6" s="474" t="s">
        <v>41</v>
      </c>
      <c r="AE6" s="474" t="s">
        <v>40</v>
      </c>
    </row>
    <row r="7" spans="1:31" ht="18.75" customHeight="1">
      <c r="A7" s="530"/>
      <c r="B7" s="461"/>
      <c r="C7" s="461"/>
      <c r="D7" s="472"/>
      <c r="E7" s="472"/>
      <c r="F7" s="472"/>
      <c r="G7" s="481" t="s">
        <v>106</v>
      </c>
      <c r="H7" s="482"/>
      <c r="I7" s="482"/>
      <c r="J7" s="482"/>
      <c r="K7" s="482"/>
      <c r="L7" s="482"/>
      <c r="M7" s="482"/>
      <c r="N7" s="482"/>
      <c r="O7" s="483"/>
      <c r="P7" s="476" t="s">
        <v>107</v>
      </c>
      <c r="Q7" s="492"/>
      <c r="R7" s="492"/>
      <c r="S7" s="492"/>
      <c r="T7" s="492"/>
      <c r="U7" s="492"/>
      <c r="V7" s="492"/>
      <c r="W7" s="492"/>
      <c r="X7" s="477"/>
      <c r="Y7" s="475"/>
      <c r="Z7" s="475"/>
      <c r="AA7" s="475"/>
      <c r="AB7" s="475"/>
      <c r="AC7" s="475"/>
      <c r="AD7" s="475"/>
      <c r="AE7" s="475"/>
    </row>
    <row r="8" spans="1:31" ht="27.75" customHeight="1">
      <c r="A8" s="531"/>
      <c r="B8" s="462"/>
      <c r="C8" s="462"/>
      <c r="D8" s="462" t="s">
        <v>0</v>
      </c>
      <c r="E8" s="462" t="s">
        <v>33</v>
      </c>
      <c r="F8" s="462" t="s">
        <v>34</v>
      </c>
      <c r="G8" s="481" t="s">
        <v>2</v>
      </c>
      <c r="H8" s="483"/>
      <c r="I8" s="481" t="s">
        <v>209</v>
      </c>
      <c r="J8" s="483"/>
      <c r="K8" s="481" t="s">
        <v>210</v>
      </c>
      <c r="L8" s="483"/>
      <c r="M8" s="481" t="s">
        <v>2</v>
      </c>
      <c r="N8" s="483"/>
      <c r="O8" s="493" t="s">
        <v>1</v>
      </c>
      <c r="P8" s="476" t="s">
        <v>2</v>
      </c>
      <c r="Q8" s="477"/>
      <c r="R8" s="476" t="s">
        <v>209</v>
      </c>
      <c r="S8" s="477"/>
      <c r="T8" s="476" t="s">
        <v>210</v>
      </c>
      <c r="U8" s="477"/>
      <c r="V8" s="476" t="s">
        <v>2</v>
      </c>
      <c r="W8" s="477"/>
      <c r="X8" s="478" t="s">
        <v>1</v>
      </c>
      <c r="Y8" s="475"/>
      <c r="Z8" s="475"/>
      <c r="AA8" s="475"/>
      <c r="AB8" s="475"/>
      <c r="AC8" s="475"/>
      <c r="AD8" s="475"/>
      <c r="AE8" s="475"/>
    </row>
    <row r="9" spans="1:31" ht="60" customHeight="1">
      <c r="A9" s="530"/>
      <c r="B9" s="461"/>
      <c r="C9" s="461"/>
      <c r="D9" s="523"/>
      <c r="E9" s="523"/>
      <c r="F9" s="523"/>
      <c r="G9" s="116" t="s">
        <v>37</v>
      </c>
      <c r="H9" s="116" t="s">
        <v>38</v>
      </c>
      <c r="I9" s="116" t="s">
        <v>37</v>
      </c>
      <c r="J9" s="116" t="s">
        <v>38</v>
      </c>
      <c r="K9" s="116" t="s">
        <v>37</v>
      </c>
      <c r="L9" s="116" t="s">
        <v>38</v>
      </c>
      <c r="M9" s="116" t="s">
        <v>37</v>
      </c>
      <c r="N9" s="116" t="s">
        <v>38</v>
      </c>
      <c r="O9" s="494"/>
      <c r="P9" s="106" t="s">
        <v>37</v>
      </c>
      <c r="Q9" s="106" t="s">
        <v>38</v>
      </c>
      <c r="R9" s="106" t="s">
        <v>37</v>
      </c>
      <c r="S9" s="106" t="s">
        <v>38</v>
      </c>
      <c r="T9" s="106" t="s">
        <v>37</v>
      </c>
      <c r="U9" s="106" t="s">
        <v>38</v>
      </c>
      <c r="V9" s="106" t="s">
        <v>37</v>
      </c>
      <c r="W9" s="106" t="s">
        <v>38</v>
      </c>
      <c r="X9" s="479"/>
      <c r="Y9" s="475"/>
      <c r="Z9" s="475"/>
      <c r="AA9" s="475"/>
      <c r="AB9" s="475"/>
      <c r="AC9" s="475"/>
      <c r="AD9" s="475"/>
      <c r="AE9" s="475"/>
    </row>
    <row r="10" spans="1:31" ht="15.75">
      <c r="A10" s="254" t="s">
        <v>44</v>
      </c>
      <c r="B10" s="72"/>
      <c r="C10" s="73"/>
      <c r="D10" s="72"/>
      <c r="E10" s="72"/>
      <c r="F10" s="72"/>
      <c r="G10" s="74"/>
      <c r="H10" s="74"/>
      <c r="I10" s="74"/>
      <c r="J10" s="74"/>
      <c r="K10" s="74"/>
      <c r="L10" s="74"/>
      <c r="M10" s="74"/>
      <c r="N10" s="74"/>
      <c r="O10" s="74"/>
      <c r="P10" s="74"/>
      <c r="Q10" s="74"/>
      <c r="R10" s="74"/>
      <c r="S10" s="74"/>
      <c r="T10" s="74"/>
      <c r="U10" s="74"/>
      <c r="V10" s="74"/>
      <c r="W10" s="74"/>
      <c r="X10" s="74"/>
      <c r="Y10" s="74"/>
      <c r="Z10" s="74"/>
      <c r="AA10" s="74"/>
      <c r="AB10" s="74"/>
      <c r="AC10" s="74"/>
      <c r="AD10" s="74"/>
      <c r="AE10" s="75"/>
    </row>
    <row r="11" spans="1:31" ht="24.75" customHeight="1">
      <c r="A11" s="383">
        <v>2.6</v>
      </c>
      <c r="B11" s="384" t="s">
        <v>109</v>
      </c>
      <c r="C11" s="339" t="str">
        <f>Razem!C15</f>
        <v>0912-7LEK-B2.6-P</v>
      </c>
      <c r="D11" s="340">
        <v>6</v>
      </c>
      <c r="E11" s="341" t="s">
        <v>218</v>
      </c>
      <c r="F11" s="342"/>
      <c r="G11" s="449">
        <v>20</v>
      </c>
      <c r="H11" s="449">
        <v>5</v>
      </c>
      <c r="I11" s="449">
        <v>30</v>
      </c>
      <c r="J11" s="449">
        <v>20</v>
      </c>
      <c r="K11" s="449"/>
      <c r="L11" s="449"/>
      <c r="M11" s="449"/>
      <c r="N11" s="449"/>
      <c r="O11" s="449">
        <v>3</v>
      </c>
      <c r="P11" s="450">
        <v>25</v>
      </c>
      <c r="Q11" s="450">
        <v>25</v>
      </c>
      <c r="R11" s="450">
        <v>30</v>
      </c>
      <c r="S11" s="450">
        <v>20</v>
      </c>
      <c r="T11" s="140"/>
      <c r="U11" s="140"/>
      <c r="V11" s="140"/>
      <c r="W11" s="140"/>
      <c r="X11" s="140">
        <v>4</v>
      </c>
      <c r="Y11" s="336">
        <f>SUM(G11,I11,K11,M11,P11,R11,T11,V11)</f>
        <v>105</v>
      </c>
      <c r="Z11" s="336">
        <f>SUM(G11,P11)</f>
        <v>45</v>
      </c>
      <c r="AA11" s="336">
        <f>SUM(I11,R11)</f>
        <v>60</v>
      </c>
      <c r="AB11" s="336">
        <f>SUM(K11,T11)</f>
        <v>0</v>
      </c>
      <c r="AC11" s="336">
        <f>SUM(M11,V11)</f>
        <v>0</v>
      </c>
      <c r="AD11" s="336">
        <f>SUM(G11:N11,P11:W11)</f>
        <v>175</v>
      </c>
      <c r="AE11" s="336">
        <f>SUM(O11,X11)</f>
        <v>7</v>
      </c>
    </row>
    <row r="12" spans="1:31" ht="15.75">
      <c r="A12" s="515" t="s">
        <v>24</v>
      </c>
      <c r="B12" s="516"/>
      <c r="C12" s="517"/>
      <c r="D12" s="385"/>
      <c r="E12" s="386"/>
      <c r="F12" s="385"/>
      <c r="G12" s="387">
        <f t="shared" ref="G12:X12" si="0">SUM(G11:G11)</f>
        <v>20</v>
      </c>
      <c r="H12" s="387">
        <f t="shared" si="0"/>
        <v>5</v>
      </c>
      <c r="I12" s="387">
        <f t="shared" si="0"/>
        <v>30</v>
      </c>
      <c r="J12" s="387">
        <f t="shared" si="0"/>
        <v>20</v>
      </c>
      <c r="K12" s="387">
        <f t="shared" si="0"/>
        <v>0</v>
      </c>
      <c r="L12" s="387">
        <f t="shared" si="0"/>
        <v>0</v>
      </c>
      <c r="M12" s="387">
        <f t="shared" si="0"/>
        <v>0</v>
      </c>
      <c r="N12" s="387">
        <f t="shared" si="0"/>
        <v>0</v>
      </c>
      <c r="O12" s="387">
        <f t="shared" si="0"/>
        <v>3</v>
      </c>
      <c r="P12" s="387">
        <f t="shared" si="0"/>
        <v>25</v>
      </c>
      <c r="Q12" s="387">
        <f t="shared" si="0"/>
        <v>25</v>
      </c>
      <c r="R12" s="387">
        <f t="shared" si="0"/>
        <v>30</v>
      </c>
      <c r="S12" s="387">
        <f t="shared" si="0"/>
        <v>20</v>
      </c>
      <c r="T12" s="387">
        <f t="shared" si="0"/>
        <v>0</v>
      </c>
      <c r="U12" s="387">
        <f t="shared" si="0"/>
        <v>0</v>
      </c>
      <c r="V12" s="387">
        <f t="shared" si="0"/>
        <v>0</v>
      </c>
      <c r="W12" s="387">
        <f t="shared" si="0"/>
        <v>0</v>
      </c>
      <c r="X12" s="387">
        <f t="shared" si="0"/>
        <v>4</v>
      </c>
      <c r="Y12" s="387">
        <f>SUM(Y11:Y11)</f>
        <v>105</v>
      </c>
      <c r="Z12" s="387">
        <f t="shared" ref="Z12:AE12" si="1">SUM(Z11:Z11)</f>
        <v>45</v>
      </c>
      <c r="AA12" s="387">
        <f t="shared" si="1"/>
        <v>60</v>
      </c>
      <c r="AB12" s="387">
        <f t="shared" si="1"/>
        <v>0</v>
      </c>
      <c r="AC12" s="387">
        <f t="shared" si="1"/>
        <v>0</v>
      </c>
      <c r="AD12" s="387">
        <f t="shared" si="1"/>
        <v>175</v>
      </c>
      <c r="AE12" s="387">
        <f t="shared" si="1"/>
        <v>7</v>
      </c>
    </row>
    <row r="13" spans="1:31" ht="15.75">
      <c r="A13" s="349" t="s">
        <v>78</v>
      </c>
      <c r="B13" s="350"/>
      <c r="C13" s="351"/>
      <c r="D13" s="350"/>
      <c r="E13" s="352"/>
      <c r="F13" s="350"/>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5"/>
    </row>
    <row r="14" spans="1:31" ht="22.5" customHeight="1">
      <c r="A14" s="388">
        <v>3.5</v>
      </c>
      <c r="B14" s="344" t="s">
        <v>110</v>
      </c>
      <c r="C14" s="339" t="str">
        <f>Razem!C25</f>
        <v>0912-7LEK-C3.5-P</v>
      </c>
      <c r="D14" s="340">
        <v>6</v>
      </c>
      <c r="E14" s="341" t="s">
        <v>218</v>
      </c>
      <c r="F14" s="342"/>
      <c r="G14" s="139">
        <v>25</v>
      </c>
      <c r="H14" s="139">
        <v>50</v>
      </c>
      <c r="I14" s="139">
        <v>50</v>
      </c>
      <c r="J14" s="139">
        <v>50</v>
      </c>
      <c r="K14" s="139"/>
      <c r="L14" s="139"/>
      <c r="M14" s="139"/>
      <c r="N14" s="139"/>
      <c r="O14" s="139">
        <v>7</v>
      </c>
      <c r="P14" s="140">
        <v>25</v>
      </c>
      <c r="Q14" s="140">
        <v>45</v>
      </c>
      <c r="R14" s="140">
        <v>50</v>
      </c>
      <c r="S14" s="140">
        <v>30</v>
      </c>
      <c r="T14" s="140"/>
      <c r="U14" s="140"/>
      <c r="V14" s="140"/>
      <c r="W14" s="140"/>
      <c r="X14" s="140">
        <v>6</v>
      </c>
      <c r="Y14" s="336">
        <f>SUM(G14,I14,K14,M14,P14,R14,T14,V14)</f>
        <v>150</v>
      </c>
      <c r="Z14" s="336">
        <f>SUM(G14,P14)</f>
        <v>50</v>
      </c>
      <c r="AA14" s="336">
        <f>SUM(I14,R14)</f>
        <v>100</v>
      </c>
      <c r="AB14" s="336">
        <f>SUM(K14,T14)</f>
        <v>0</v>
      </c>
      <c r="AC14" s="336">
        <f>SUM(M14,V14)</f>
        <v>0</v>
      </c>
      <c r="AD14" s="336">
        <f>SUM(G14:N14,P14:W14)</f>
        <v>325</v>
      </c>
      <c r="AE14" s="336">
        <f>SUM(O14,X14)</f>
        <v>13</v>
      </c>
    </row>
    <row r="15" spans="1:31" ht="22.5" customHeight="1">
      <c r="A15" s="383">
        <v>3.6</v>
      </c>
      <c r="B15" s="344" t="s">
        <v>111</v>
      </c>
      <c r="C15" s="339" t="str">
        <f>Razem!C26</f>
        <v>0912-7LEK-C3.6-P</v>
      </c>
      <c r="D15" s="340">
        <v>6</v>
      </c>
      <c r="E15" s="341" t="s">
        <v>218</v>
      </c>
      <c r="F15" s="342"/>
      <c r="G15" s="139">
        <v>25</v>
      </c>
      <c r="H15" s="139">
        <v>50</v>
      </c>
      <c r="I15" s="139">
        <v>45</v>
      </c>
      <c r="J15" s="139">
        <v>30</v>
      </c>
      <c r="K15" s="139"/>
      <c r="L15" s="139"/>
      <c r="M15" s="139"/>
      <c r="N15" s="139"/>
      <c r="O15" s="139">
        <v>6</v>
      </c>
      <c r="P15" s="140">
        <v>25</v>
      </c>
      <c r="Q15" s="140">
        <v>50</v>
      </c>
      <c r="R15" s="140">
        <v>45</v>
      </c>
      <c r="S15" s="140">
        <v>30</v>
      </c>
      <c r="T15" s="140"/>
      <c r="U15" s="140"/>
      <c r="V15" s="140"/>
      <c r="W15" s="140"/>
      <c r="X15" s="140">
        <v>6</v>
      </c>
      <c r="Y15" s="336">
        <f>SUM(G15,I15,K15,M15,P15,R15,T15,V15)</f>
        <v>140</v>
      </c>
      <c r="Z15" s="336">
        <f>SUM(G15,P15)</f>
        <v>50</v>
      </c>
      <c r="AA15" s="336">
        <f>SUM(I15,R15)</f>
        <v>90</v>
      </c>
      <c r="AB15" s="336">
        <f>SUM(K15,T15)</f>
        <v>0</v>
      </c>
      <c r="AC15" s="336">
        <f>SUM(M15,V15)</f>
        <v>0</v>
      </c>
      <c r="AD15" s="336">
        <f>SUM(G15:N15,P15:W15)</f>
        <v>300</v>
      </c>
      <c r="AE15" s="336">
        <f>SUM(O15,X15)</f>
        <v>12</v>
      </c>
    </row>
    <row r="16" spans="1:31" ht="15.75">
      <c r="A16" s="515" t="s">
        <v>24</v>
      </c>
      <c r="B16" s="516"/>
      <c r="C16" s="517"/>
      <c r="D16" s="345"/>
      <c r="E16" s="346"/>
      <c r="F16" s="345"/>
      <c r="G16" s="348">
        <f t="shared" ref="G16:AE16" si="2">SUM(G14:G15)</f>
        <v>50</v>
      </c>
      <c r="H16" s="348">
        <f t="shared" si="2"/>
        <v>100</v>
      </c>
      <c r="I16" s="348">
        <f t="shared" si="2"/>
        <v>95</v>
      </c>
      <c r="J16" s="348">
        <f t="shared" si="2"/>
        <v>80</v>
      </c>
      <c r="K16" s="348">
        <f t="shared" si="2"/>
        <v>0</v>
      </c>
      <c r="L16" s="348">
        <f t="shared" si="2"/>
        <v>0</v>
      </c>
      <c r="M16" s="348">
        <f t="shared" si="2"/>
        <v>0</v>
      </c>
      <c r="N16" s="348">
        <f t="shared" si="2"/>
        <v>0</v>
      </c>
      <c r="O16" s="348">
        <f t="shared" si="2"/>
        <v>13</v>
      </c>
      <c r="P16" s="348">
        <f t="shared" si="2"/>
        <v>50</v>
      </c>
      <c r="Q16" s="348">
        <f t="shared" si="2"/>
        <v>95</v>
      </c>
      <c r="R16" s="348">
        <f t="shared" si="2"/>
        <v>95</v>
      </c>
      <c r="S16" s="348">
        <f t="shared" si="2"/>
        <v>60</v>
      </c>
      <c r="T16" s="348">
        <f t="shared" si="2"/>
        <v>0</v>
      </c>
      <c r="U16" s="348">
        <f t="shared" si="2"/>
        <v>0</v>
      </c>
      <c r="V16" s="348">
        <f t="shared" si="2"/>
        <v>0</v>
      </c>
      <c r="W16" s="348">
        <f t="shared" si="2"/>
        <v>0</v>
      </c>
      <c r="X16" s="348">
        <f t="shared" si="2"/>
        <v>12</v>
      </c>
      <c r="Y16" s="348">
        <f t="shared" si="2"/>
        <v>290</v>
      </c>
      <c r="Z16" s="348">
        <f t="shared" si="2"/>
        <v>100</v>
      </c>
      <c r="AA16" s="348">
        <f t="shared" si="2"/>
        <v>190</v>
      </c>
      <c r="AB16" s="348">
        <f t="shared" si="2"/>
        <v>0</v>
      </c>
      <c r="AC16" s="348">
        <f t="shared" si="2"/>
        <v>0</v>
      </c>
      <c r="AD16" s="348">
        <f t="shared" si="2"/>
        <v>625</v>
      </c>
      <c r="AE16" s="348">
        <f t="shared" si="2"/>
        <v>25</v>
      </c>
    </row>
    <row r="17" spans="1:32" s="228" customFormat="1">
      <c r="A17" s="350" t="s">
        <v>49</v>
      </c>
      <c r="B17" s="350"/>
      <c r="C17" s="350"/>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row>
    <row r="18" spans="1:32" s="228" customFormat="1" ht="30">
      <c r="A18" s="383">
        <v>4.8</v>
      </c>
      <c r="B18" s="344" t="s">
        <v>244</v>
      </c>
      <c r="C18" s="339" t="s">
        <v>296</v>
      </c>
      <c r="D18" s="119"/>
      <c r="E18" s="223" t="s">
        <v>218</v>
      </c>
      <c r="F18" s="389"/>
      <c r="G18" s="139"/>
      <c r="H18" s="139"/>
      <c r="I18" s="139">
        <v>20</v>
      </c>
      <c r="J18" s="139">
        <v>10</v>
      </c>
      <c r="K18" s="139"/>
      <c r="L18" s="139"/>
      <c r="M18" s="139"/>
      <c r="N18" s="139"/>
      <c r="O18" s="139">
        <v>1</v>
      </c>
      <c r="P18" s="140"/>
      <c r="Q18" s="140"/>
      <c r="R18" s="140">
        <v>20</v>
      </c>
      <c r="S18" s="140">
        <v>10</v>
      </c>
      <c r="T18" s="140"/>
      <c r="U18" s="140"/>
      <c r="V18" s="140"/>
      <c r="W18" s="140"/>
      <c r="X18" s="140">
        <v>1</v>
      </c>
      <c r="Y18" s="119">
        <f>SUM(G18,I18,K18,M18,P18,R18,T18,V18)</f>
        <v>40</v>
      </c>
      <c r="Z18" s="119">
        <f>SUM(G18,P18)</f>
        <v>0</v>
      </c>
      <c r="AA18" s="119">
        <f>SUM(I18,R18)</f>
        <v>40</v>
      </c>
      <c r="AB18" s="119">
        <f>SUM(K18,T18)</f>
        <v>0</v>
      </c>
      <c r="AC18" s="119">
        <f>SUM(M18,V18)</f>
        <v>0</v>
      </c>
      <c r="AD18" s="119">
        <f>SUM(G18:N18,P18:W18)</f>
        <v>60</v>
      </c>
      <c r="AE18" s="119">
        <f>SUM(O18,X18)</f>
        <v>2</v>
      </c>
    </row>
    <row r="19" spans="1:32" s="228" customFormat="1">
      <c r="A19" s="515" t="s">
        <v>24</v>
      </c>
      <c r="B19" s="516"/>
      <c r="C19" s="390"/>
      <c r="D19" s="361"/>
      <c r="E19" s="361"/>
      <c r="F19" s="361"/>
      <c r="G19" s="361"/>
      <c r="H19" s="361"/>
      <c r="I19" s="361">
        <f>SUM(I18)</f>
        <v>20</v>
      </c>
      <c r="J19" s="361">
        <f>SUM(J18)</f>
        <v>10</v>
      </c>
      <c r="K19" s="361"/>
      <c r="L19" s="361"/>
      <c r="M19" s="361"/>
      <c r="N19" s="361"/>
      <c r="O19" s="361">
        <f>SUM(O18)</f>
        <v>1</v>
      </c>
      <c r="P19" s="361"/>
      <c r="Q19" s="361"/>
      <c r="R19" s="361">
        <f>SUM(R18)</f>
        <v>20</v>
      </c>
      <c r="S19" s="361">
        <f>SUM(S18)</f>
        <v>10</v>
      </c>
      <c r="T19" s="361"/>
      <c r="U19" s="361"/>
      <c r="V19" s="361"/>
      <c r="W19" s="361"/>
      <c r="X19" s="361">
        <f t="shared" ref="X19:AE19" si="3">SUM(X18)</f>
        <v>1</v>
      </c>
      <c r="Y19" s="361">
        <f t="shared" si="3"/>
        <v>40</v>
      </c>
      <c r="Z19" s="361">
        <f t="shared" si="3"/>
        <v>0</v>
      </c>
      <c r="AA19" s="361">
        <f t="shared" si="3"/>
        <v>40</v>
      </c>
      <c r="AB19" s="361">
        <f t="shared" si="3"/>
        <v>0</v>
      </c>
      <c r="AC19" s="361">
        <f t="shared" si="3"/>
        <v>0</v>
      </c>
      <c r="AD19" s="361">
        <f t="shared" si="3"/>
        <v>60</v>
      </c>
      <c r="AE19" s="361">
        <f t="shared" si="3"/>
        <v>2</v>
      </c>
    </row>
    <row r="20" spans="1:32" ht="15.75">
      <c r="A20" s="349" t="s">
        <v>112</v>
      </c>
      <c r="B20" s="391"/>
      <c r="C20" s="392"/>
      <c r="D20" s="391"/>
      <c r="E20" s="393"/>
      <c r="F20" s="391"/>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5"/>
    </row>
    <row r="21" spans="1:32" ht="33.75" customHeight="1">
      <c r="A21" s="396">
        <v>5.0999999999999996</v>
      </c>
      <c r="B21" s="397" t="s">
        <v>113</v>
      </c>
      <c r="C21" s="339">
        <f>[1]Razem!C38</f>
        <v>0</v>
      </c>
      <c r="D21" s="340">
        <v>12</v>
      </c>
      <c r="E21" s="341" t="s">
        <v>284</v>
      </c>
      <c r="F21" s="342"/>
      <c r="G21" s="139">
        <v>15</v>
      </c>
      <c r="H21" s="139">
        <v>5</v>
      </c>
      <c r="I21" s="139">
        <v>15</v>
      </c>
      <c r="J21" s="139">
        <v>15</v>
      </c>
      <c r="K21" s="139">
        <v>25</v>
      </c>
      <c r="L21" s="139"/>
      <c r="M21" s="139"/>
      <c r="N21" s="139"/>
      <c r="O21" s="139">
        <v>3</v>
      </c>
      <c r="P21" s="140"/>
      <c r="Q21" s="140"/>
      <c r="R21" s="140"/>
      <c r="S21" s="140"/>
      <c r="T21" s="140"/>
      <c r="U21" s="140"/>
      <c r="V21" s="140"/>
      <c r="W21" s="140"/>
      <c r="X21" s="140"/>
      <c r="Y21" s="336">
        <f>SUM(G21,I21,K21,M21,P21,R21,T21,V21)</f>
        <v>55</v>
      </c>
      <c r="Z21" s="336">
        <f>SUM(G21,P21)</f>
        <v>15</v>
      </c>
      <c r="AA21" s="336">
        <f>SUM(I21,R21)</f>
        <v>15</v>
      </c>
      <c r="AB21" s="336">
        <f>SUM(K21,T21)</f>
        <v>25</v>
      </c>
      <c r="AC21" s="336">
        <f>SUM(M21,V21)</f>
        <v>0</v>
      </c>
      <c r="AD21" s="336">
        <f>SUM(G21:N21,P21:W21)</f>
        <v>75</v>
      </c>
      <c r="AE21" s="336">
        <f>SUM(O21,X21)</f>
        <v>3</v>
      </c>
    </row>
    <row r="22" spans="1:32" s="228" customFormat="1" ht="33.75" customHeight="1">
      <c r="A22" s="396">
        <v>5.2</v>
      </c>
      <c r="B22" s="397" t="s">
        <v>114</v>
      </c>
      <c r="C22" s="339" t="s">
        <v>323</v>
      </c>
      <c r="D22" s="340" t="s">
        <v>4</v>
      </c>
      <c r="E22" s="341" t="s">
        <v>221</v>
      </c>
      <c r="F22" s="342"/>
      <c r="G22" s="139"/>
      <c r="H22" s="139"/>
      <c r="I22" s="139"/>
      <c r="J22" s="139"/>
      <c r="K22" s="139"/>
      <c r="L22" s="139"/>
      <c r="M22" s="139"/>
      <c r="N22" s="139"/>
      <c r="O22" s="139"/>
      <c r="P22" s="140">
        <v>15</v>
      </c>
      <c r="Q22" s="140">
        <v>10</v>
      </c>
      <c r="R22" s="140">
        <v>10</v>
      </c>
      <c r="S22" s="140">
        <v>0</v>
      </c>
      <c r="T22" s="140">
        <v>15</v>
      </c>
      <c r="U22" s="140"/>
      <c r="V22" s="140"/>
      <c r="W22" s="140"/>
      <c r="X22" s="140">
        <v>2</v>
      </c>
      <c r="Y22" s="336">
        <v>40</v>
      </c>
      <c r="Z22" s="336">
        <v>15</v>
      </c>
      <c r="AA22" s="336">
        <v>10</v>
      </c>
      <c r="AB22" s="336">
        <v>15</v>
      </c>
      <c r="AC22" s="336">
        <v>0</v>
      </c>
      <c r="AD22" s="336">
        <f>SUM(P22:W22)</f>
        <v>50</v>
      </c>
      <c r="AE22" s="336">
        <v>2</v>
      </c>
    </row>
    <row r="23" spans="1:32" ht="53.25" customHeight="1">
      <c r="A23" s="396">
        <v>5.2</v>
      </c>
      <c r="B23" s="397" t="s">
        <v>285</v>
      </c>
      <c r="C23" s="339" t="s">
        <v>324</v>
      </c>
      <c r="D23" s="340">
        <v>12</v>
      </c>
      <c r="E23" s="341" t="s">
        <v>284</v>
      </c>
      <c r="F23" s="342"/>
      <c r="G23" s="139">
        <v>15</v>
      </c>
      <c r="H23" s="139">
        <v>5</v>
      </c>
      <c r="I23" s="139">
        <v>15</v>
      </c>
      <c r="J23" s="139">
        <v>15</v>
      </c>
      <c r="K23" s="139">
        <v>25</v>
      </c>
      <c r="L23" s="139"/>
      <c r="M23" s="139"/>
      <c r="N23" s="139"/>
      <c r="O23" s="139">
        <v>3</v>
      </c>
      <c r="P23" s="140"/>
      <c r="Q23" s="140"/>
      <c r="R23" s="140"/>
      <c r="S23" s="140"/>
      <c r="T23" s="140"/>
      <c r="U23" s="140"/>
      <c r="V23" s="140"/>
      <c r="W23" s="140"/>
      <c r="X23" s="140"/>
      <c r="Y23" s="336">
        <v>55</v>
      </c>
      <c r="Z23" s="336">
        <v>15</v>
      </c>
      <c r="AA23" s="336">
        <v>15</v>
      </c>
      <c r="AB23" s="336">
        <v>25</v>
      </c>
      <c r="AC23" s="336">
        <v>0</v>
      </c>
      <c r="AD23" s="336">
        <v>75</v>
      </c>
      <c r="AE23" s="336">
        <v>3</v>
      </c>
      <c r="AF23" s="21"/>
    </row>
    <row r="24" spans="1:32" ht="31.5" customHeight="1">
      <c r="A24" s="396">
        <v>5.8</v>
      </c>
      <c r="B24" s="397" t="s">
        <v>115</v>
      </c>
      <c r="C24" s="339" t="str">
        <f>Razem!C48</f>
        <v>0912-7LEK-C5.8-DiW</v>
      </c>
      <c r="D24" s="340">
        <v>6</v>
      </c>
      <c r="E24" s="341">
        <v>6</v>
      </c>
      <c r="F24" s="342"/>
      <c r="G24" s="139"/>
      <c r="H24" s="139"/>
      <c r="I24" s="139"/>
      <c r="J24" s="139"/>
      <c r="K24" s="139"/>
      <c r="L24" s="139"/>
      <c r="M24" s="139"/>
      <c r="N24" s="139"/>
      <c r="O24" s="139"/>
      <c r="P24" s="140">
        <v>15</v>
      </c>
      <c r="Q24" s="140">
        <v>5</v>
      </c>
      <c r="R24" s="140">
        <v>15</v>
      </c>
      <c r="S24" s="140">
        <v>15</v>
      </c>
      <c r="T24" s="140">
        <v>25</v>
      </c>
      <c r="U24" s="140"/>
      <c r="V24" s="140"/>
      <c r="W24" s="140"/>
      <c r="X24" s="140">
        <v>3</v>
      </c>
      <c r="Y24" s="336">
        <f>SUM(G24,I24,K24,M24,P24,R24,T24,V24)</f>
        <v>55</v>
      </c>
      <c r="Z24" s="336">
        <f>SUM(G24,P24)</f>
        <v>15</v>
      </c>
      <c r="AA24" s="336">
        <f>SUM(I24,R24)</f>
        <v>15</v>
      </c>
      <c r="AB24" s="336">
        <f>SUM(K24,T24)</f>
        <v>25</v>
      </c>
      <c r="AC24" s="336">
        <f>SUM(M24,V24)</f>
        <v>0</v>
      </c>
      <c r="AD24" s="336">
        <f>SUM(G24:N24,P24:W24)</f>
        <v>75</v>
      </c>
      <c r="AE24" s="336">
        <f>SUM(O24,X24)</f>
        <v>3</v>
      </c>
    </row>
    <row r="25" spans="1:32" ht="27.75" customHeight="1">
      <c r="A25" s="398">
        <v>5.1100000000000003</v>
      </c>
      <c r="B25" s="397" t="s">
        <v>116</v>
      </c>
      <c r="C25" s="339" t="str">
        <f>Razem!C51</f>
        <v>0912-7LEK-C5.11-LL</v>
      </c>
      <c r="D25" s="340">
        <v>5</v>
      </c>
      <c r="E25" s="341">
        <v>5</v>
      </c>
      <c r="F25" s="342"/>
      <c r="G25" s="139">
        <v>15</v>
      </c>
      <c r="H25" s="139">
        <v>15</v>
      </c>
      <c r="I25" s="139">
        <v>40</v>
      </c>
      <c r="J25" s="139">
        <v>30</v>
      </c>
      <c r="K25" s="139"/>
      <c r="L25" s="139"/>
      <c r="M25" s="139"/>
      <c r="N25" s="139"/>
      <c r="O25" s="139">
        <v>4</v>
      </c>
      <c r="P25" s="140"/>
      <c r="Q25" s="140"/>
      <c r="R25" s="140"/>
      <c r="S25" s="140"/>
      <c r="T25" s="140"/>
      <c r="U25" s="140"/>
      <c r="V25" s="140"/>
      <c r="W25" s="140"/>
      <c r="X25" s="140"/>
      <c r="Y25" s="336">
        <f>SUM(G25,I25,K25,M25,P25,R25,T25,V25)</f>
        <v>55</v>
      </c>
      <c r="Z25" s="336">
        <f>SUM(G25,P25)</f>
        <v>15</v>
      </c>
      <c r="AA25" s="336">
        <f>SUM(I25,R25)</f>
        <v>40</v>
      </c>
      <c r="AB25" s="336">
        <f>SUM(K25,T25)</f>
        <v>0</v>
      </c>
      <c r="AC25" s="336">
        <f>SUM(M25,V25)</f>
        <v>0</v>
      </c>
      <c r="AD25" s="336">
        <f>SUM(G25:N25,P25:W25)</f>
        <v>100</v>
      </c>
      <c r="AE25" s="336">
        <f>SUM(O25,X25)</f>
        <v>4</v>
      </c>
    </row>
    <row r="26" spans="1:32" ht="15.75">
      <c r="A26" s="515" t="s">
        <v>24</v>
      </c>
      <c r="B26" s="516"/>
      <c r="C26" s="517"/>
      <c r="D26" s="345"/>
      <c r="E26" s="346"/>
      <c r="F26" s="345"/>
      <c r="G26" s="348">
        <f t="shared" ref="G26:AE26" si="4">SUM(G21:G25)</f>
        <v>45</v>
      </c>
      <c r="H26" s="348">
        <f t="shared" si="4"/>
        <v>25</v>
      </c>
      <c r="I26" s="348">
        <f t="shared" si="4"/>
        <v>70</v>
      </c>
      <c r="J26" s="348">
        <f t="shared" si="4"/>
        <v>60</v>
      </c>
      <c r="K26" s="348">
        <f t="shared" si="4"/>
        <v>50</v>
      </c>
      <c r="L26" s="348">
        <f t="shared" si="4"/>
        <v>0</v>
      </c>
      <c r="M26" s="348">
        <f t="shared" si="4"/>
        <v>0</v>
      </c>
      <c r="N26" s="348">
        <f t="shared" si="4"/>
        <v>0</v>
      </c>
      <c r="O26" s="348">
        <f t="shared" si="4"/>
        <v>10</v>
      </c>
      <c r="P26" s="348">
        <f t="shared" si="4"/>
        <v>30</v>
      </c>
      <c r="Q26" s="348">
        <f t="shared" si="4"/>
        <v>15</v>
      </c>
      <c r="R26" s="348">
        <f t="shared" si="4"/>
        <v>25</v>
      </c>
      <c r="S26" s="348">
        <f t="shared" si="4"/>
        <v>15</v>
      </c>
      <c r="T26" s="348">
        <f t="shared" si="4"/>
        <v>40</v>
      </c>
      <c r="U26" s="348">
        <f t="shared" si="4"/>
        <v>0</v>
      </c>
      <c r="V26" s="348">
        <f t="shared" si="4"/>
        <v>0</v>
      </c>
      <c r="W26" s="348">
        <f t="shared" si="4"/>
        <v>0</v>
      </c>
      <c r="X26" s="348">
        <f t="shared" si="4"/>
        <v>5</v>
      </c>
      <c r="Y26" s="348">
        <f t="shared" si="4"/>
        <v>260</v>
      </c>
      <c r="Z26" s="348">
        <f t="shared" si="4"/>
        <v>75</v>
      </c>
      <c r="AA26" s="348">
        <f t="shared" si="4"/>
        <v>95</v>
      </c>
      <c r="AB26" s="348">
        <f t="shared" si="4"/>
        <v>90</v>
      </c>
      <c r="AC26" s="348">
        <f t="shared" si="4"/>
        <v>0</v>
      </c>
      <c r="AD26" s="348">
        <f t="shared" si="4"/>
        <v>375</v>
      </c>
      <c r="AE26" s="348">
        <f t="shared" si="4"/>
        <v>15</v>
      </c>
    </row>
    <row r="27" spans="1:32" ht="15.75">
      <c r="A27" s="349" t="s">
        <v>117</v>
      </c>
      <c r="B27" s="350"/>
      <c r="C27" s="351"/>
      <c r="D27" s="350"/>
      <c r="E27" s="352"/>
      <c r="F27" s="350"/>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5"/>
    </row>
    <row r="28" spans="1:32" ht="30.75" customHeight="1">
      <c r="A28" s="396">
        <v>6.2</v>
      </c>
      <c r="B28" s="397" t="s">
        <v>118</v>
      </c>
      <c r="C28" s="339" t="str">
        <f>Razem!C56</f>
        <v>0912-7LEK-C6.2-G</v>
      </c>
      <c r="D28" s="340">
        <v>10</v>
      </c>
      <c r="E28" s="341" t="s">
        <v>223</v>
      </c>
      <c r="F28" s="342"/>
      <c r="G28" s="139">
        <v>15</v>
      </c>
      <c r="H28" s="139">
        <v>5</v>
      </c>
      <c r="I28" s="139">
        <v>15</v>
      </c>
      <c r="J28" s="139">
        <v>15</v>
      </c>
      <c r="K28" s="139"/>
      <c r="L28" s="139"/>
      <c r="M28" s="139"/>
      <c r="N28" s="139"/>
      <c r="O28" s="139">
        <v>2</v>
      </c>
      <c r="P28" s="140">
        <v>15</v>
      </c>
      <c r="Q28" s="140">
        <v>5</v>
      </c>
      <c r="R28" s="140">
        <v>15</v>
      </c>
      <c r="S28" s="140">
        <v>15</v>
      </c>
      <c r="T28" s="140"/>
      <c r="U28" s="140"/>
      <c r="V28" s="140"/>
      <c r="W28" s="140"/>
      <c r="X28" s="140">
        <v>2</v>
      </c>
      <c r="Y28" s="336">
        <f>SUM(G28,I28,K28,M28,P28,R28,T28,V28)</f>
        <v>60</v>
      </c>
      <c r="Z28" s="336">
        <f>SUM(G28,P28)</f>
        <v>30</v>
      </c>
      <c r="AA28" s="336">
        <f>SUM(I28,R28)</f>
        <v>30</v>
      </c>
      <c r="AB28" s="336">
        <f>SUM(K28,T28)</f>
        <v>0</v>
      </c>
      <c r="AC28" s="336">
        <f>SUM(M28,V28)</f>
        <v>0</v>
      </c>
      <c r="AD28" s="336">
        <f>SUM(G28:N28,P28:W28)</f>
        <v>100</v>
      </c>
      <c r="AE28" s="336">
        <f>SUM(O28,X28)</f>
        <v>4</v>
      </c>
    </row>
    <row r="29" spans="1:32" ht="15.75">
      <c r="A29" s="526" t="s">
        <v>24</v>
      </c>
      <c r="B29" s="526"/>
      <c r="C29" s="526"/>
      <c r="D29" s="345"/>
      <c r="E29" s="399"/>
      <c r="F29" s="345"/>
      <c r="G29" s="348">
        <f t="shared" ref="G29:X29" si="5">SUM(G28:G28)</f>
        <v>15</v>
      </c>
      <c r="H29" s="348">
        <f t="shared" si="5"/>
        <v>5</v>
      </c>
      <c r="I29" s="348">
        <f t="shared" si="5"/>
        <v>15</v>
      </c>
      <c r="J29" s="348">
        <f t="shared" si="5"/>
        <v>15</v>
      </c>
      <c r="K29" s="348">
        <f t="shared" si="5"/>
        <v>0</v>
      </c>
      <c r="L29" s="348">
        <f t="shared" si="5"/>
        <v>0</v>
      </c>
      <c r="M29" s="348">
        <f t="shared" si="5"/>
        <v>0</v>
      </c>
      <c r="N29" s="348">
        <f t="shared" si="5"/>
        <v>0</v>
      </c>
      <c r="O29" s="348">
        <f t="shared" si="5"/>
        <v>2</v>
      </c>
      <c r="P29" s="348">
        <f t="shared" si="5"/>
        <v>15</v>
      </c>
      <c r="Q29" s="348">
        <f t="shared" si="5"/>
        <v>5</v>
      </c>
      <c r="R29" s="348">
        <f t="shared" si="5"/>
        <v>15</v>
      </c>
      <c r="S29" s="348">
        <f t="shared" si="5"/>
        <v>15</v>
      </c>
      <c r="T29" s="348">
        <f t="shared" si="5"/>
        <v>0</v>
      </c>
      <c r="U29" s="348">
        <f t="shared" si="5"/>
        <v>0</v>
      </c>
      <c r="V29" s="348">
        <f t="shared" si="5"/>
        <v>0</v>
      </c>
      <c r="W29" s="348">
        <f t="shared" si="5"/>
        <v>0</v>
      </c>
      <c r="X29" s="348">
        <f t="shared" si="5"/>
        <v>2</v>
      </c>
      <c r="Y29" s="348">
        <f>SUM(Y28:Y28)</f>
        <v>60</v>
      </c>
      <c r="Z29" s="348">
        <f t="shared" ref="Z29:AE29" si="6">SUM(Z28:Z28)</f>
        <v>30</v>
      </c>
      <c r="AA29" s="348">
        <f t="shared" si="6"/>
        <v>30</v>
      </c>
      <c r="AB29" s="348">
        <f t="shared" si="6"/>
        <v>0</v>
      </c>
      <c r="AC29" s="348">
        <f t="shared" si="6"/>
        <v>0</v>
      </c>
      <c r="AD29" s="348">
        <f t="shared" si="6"/>
        <v>100</v>
      </c>
      <c r="AE29" s="348">
        <f t="shared" si="6"/>
        <v>4</v>
      </c>
    </row>
    <row r="30" spans="1:32" ht="15.75">
      <c r="A30" s="349" t="s">
        <v>268</v>
      </c>
      <c r="B30" s="350"/>
      <c r="C30" s="351"/>
      <c r="D30" s="353"/>
      <c r="E30" s="352"/>
      <c r="F30" s="353"/>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5"/>
    </row>
    <row r="31" spans="1:32" ht="26.25" customHeight="1">
      <c r="A31" s="396">
        <v>10.6</v>
      </c>
      <c r="B31" s="368" t="s">
        <v>60</v>
      </c>
      <c r="C31" s="339" t="str">
        <f>Razem!C100</f>
        <v>0912-7LEK-A10.6-PF</v>
      </c>
      <c r="D31" s="340"/>
      <c r="E31" s="400"/>
      <c r="F31" s="370" t="s">
        <v>3</v>
      </c>
      <c r="G31" s="139"/>
      <c r="H31" s="139"/>
      <c r="I31" s="139">
        <v>15</v>
      </c>
      <c r="J31" s="139"/>
      <c r="K31" s="139"/>
      <c r="L31" s="139"/>
      <c r="M31" s="139"/>
      <c r="N31" s="139"/>
      <c r="O31" s="139">
        <v>0</v>
      </c>
      <c r="P31" s="140"/>
      <c r="Q31" s="140"/>
      <c r="R31" s="140">
        <v>15</v>
      </c>
      <c r="S31" s="140"/>
      <c r="T31" s="140"/>
      <c r="U31" s="140"/>
      <c r="V31" s="140"/>
      <c r="W31" s="140"/>
      <c r="X31" s="140">
        <v>0</v>
      </c>
      <c r="Y31" s="371">
        <f>SUM(G31,I31,K31,M31,P31,R31,T31,V31)</f>
        <v>30</v>
      </c>
      <c r="Z31" s="371">
        <f>SUM(G31,P31)</f>
        <v>0</v>
      </c>
      <c r="AA31" s="371">
        <f>SUM(I31,R31)</f>
        <v>30</v>
      </c>
      <c r="AB31" s="371">
        <f>SUM(K31,T31)</f>
        <v>0</v>
      </c>
      <c r="AC31" s="371">
        <f>SUM(M31,V31)</f>
        <v>0</v>
      </c>
      <c r="AD31" s="371">
        <f>SUM(G31:N31,P31:W31)</f>
        <v>30</v>
      </c>
      <c r="AE31" s="371">
        <f>SUM(O31,X31)</f>
        <v>0</v>
      </c>
    </row>
    <row r="32" spans="1:32" ht="15.75">
      <c r="A32" s="515" t="s">
        <v>24</v>
      </c>
      <c r="B32" s="516"/>
      <c r="C32" s="517"/>
      <c r="D32" s="345"/>
      <c r="E32" s="345"/>
      <c r="F32" s="345"/>
      <c r="G32" s="348">
        <f t="shared" ref="G32:AE32" si="7">SUM(G31:G31)</f>
        <v>0</v>
      </c>
      <c r="H32" s="348">
        <f t="shared" si="7"/>
        <v>0</v>
      </c>
      <c r="I32" s="348">
        <f t="shared" si="7"/>
        <v>15</v>
      </c>
      <c r="J32" s="348">
        <f t="shared" si="7"/>
        <v>0</v>
      </c>
      <c r="K32" s="348">
        <f t="shared" si="7"/>
        <v>0</v>
      </c>
      <c r="L32" s="348">
        <f t="shared" si="7"/>
        <v>0</v>
      </c>
      <c r="M32" s="348">
        <f t="shared" si="7"/>
        <v>0</v>
      </c>
      <c r="N32" s="348">
        <f t="shared" si="7"/>
        <v>0</v>
      </c>
      <c r="O32" s="348">
        <f t="shared" si="7"/>
        <v>0</v>
      </c>
      <c r="P32" s="348">
        <f t="shared" si="7"/>
        <v>0</v>
      </c>
      <c r="Q32" s="348">
        <f t="shared" si="7"/>
        <v>0</v>
      </c>
      <c r="R32" s="348">
        <f t="shared" si="7"/>
        <v>15</v>
      </c>
      <c r="S32" s="348">
        <f t="shared" si="7"/>
        <v>0</v>
      </c>
      <c r="T32" s="348">
        <f t="shared" si="7"/>
        <v>0</v>
      </c>
      <c r="U32" s="348">
        <f t="shared" si="7"/>
        <v>0</v>
      </c>
      <c r="V32" s="348">
        <f t="shared" si="7"/>
        <v>0</v>
      </c>
      <c r="W32" s="348">
        <f t="shared" si="7"/>
        <v>0</v>
      </c>
      <c r="X32" s="348">
        <f t="shared" si="7"/>
        <v>0</v>
      </c>
      <c r="Y32" s="348">
        <f t="shared" si="7"/>
        <v>30</v>
      </c>
      <c r="Z32" s="348">
        <f t="shared" si="7"/>
        <v>0</v>
      </c>
      <c r="AA32" s="348">
        <f t="shared" si="7"/>
        <v>30</v>
      </c>
      <c r="AB32" s="348">
        <f t="shared" si="7"/>
        <v>0</v>
      </c>
      <c r="AC32" s="348">
        <f t="shared" si="7"/>
        <v>0</v>
      </c>
      <c r="AD32" s="348">
        <f t="shared" si="7"/>
        <v>30</v>
      </c>
      <c r="AE32" s="348">
        <f t="shared" si="7"/>
        <v>0</v>
      </c>
    </row>
    <row r="33" spans="1:31" ht="15.75">
      <c r="A33" s="349" t="s">
        <v>55</v>
      </c>
      <c r="B33" s="350"/>
      <c r="C33" s="351"/>
      <c r="D33" s="350"/>
      <c r="E33" s="350"/>
      <c r="F33" s="350"/>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5"/>
    </row>
    <row r="34" spans="1:31" ht="25.5" customHeight="1">
      <c r="A34" s="396">
        <v>9.4</v>
      </c>
      <c r="B34" s="367" t="s">
        <v>114</v>
      </c>
      <c r="C34" s="339" t="str">
        <f>Razem!C90</f>
        <v>0912-7LEK-C9.4-I</v>
      </c>
      <c r="D34" s="340"/>
      <c r="E34" s="342">
        <v>6</v>
      </c>
      <c r="F34" s="342"/>
      <c r="G34" s="139"/>
      <c r="H34" s="139"/>
      <c r="I34" s="139"/>
      <c r="J34" s="139"/>
      <c r="K34" s="139"/>
      <c r="L34" s="139"/>
      <c r="M34" s="139"/>
      <c r="N34" s="139"/>
      <c r="O34" s="139"/>
      <c r="P34" s="140"/>
      <c r="Q34" s="140"/>
      <c r="R34" s="140"/>
      <c r="S34" s="140"/>
      <c r="T34" s="140">
        <v>120</v>
      </c>
      <c r="U34" s="140"/>
      <c r="V34" s="140"/>
      <c r="W34" s="140"/>
      <c r="X34" s="140">
        <v>4</v>
      </c>
      <c r="Y34" s="336">
        <f>SUM(G34,I34,K34,M34,P34,R34,T34,V34)</f>
        <v>120</v>
      </c>
      <c r="Z34" s="336">
        <f>SUM(G34,P34)</f>
        <v>0</v>
      </c>
      <c r="AA34" s="336">
        <f>SUM(I34,R34)</f>
        <v>0</v>
      </c>
      <c r="AB34" s="336">
        <f>SUM(K34,T34)</f>
        <v>120</v>
      </c>
      <c r="AC34" s="336">
        <f>SUM(M34,V34)</f>
        <v>0</v>
      </c>
      <c r="AD34" s="336">
        <f>SUM(G34:N34,P34:W34)</f>
        <v>120</v>
      </c>
      <c r="AE34" s="336">
        <f>SUM(O34,X34)</f>
        <v>4</v>
      </c>
    </row>
    <row r="35" spans="1:31" ht="15.75">
      <c r="A35" s="526" t="s">
        <v>24</v>
      </c>
      <c r="B35" s="526"/>
      <c r="C35" s="526"/>
      <c r="D35" s="345"/>
      <c r="E35" s="347"/>
      <c r="F35" s="345"/>
      <c r="G35" s="348">
        <f t="shared" ref="G35:X35" si="8">SUM(G34:G34)</f>
        <v>0</v>
      </c>
      <c r="H35" s="348">
        <f t="shared" si="8"/>
        <v>0</v>
      </c>
      <c r="I35" s="348">
        <f t="shared" si="8"/>
        <v>0</v>
      </c>
      <c r="J35" s="348">
        <f t="shared" si="8"/>
        <v>0</v>
      </c>
      <c r="K35" s="348">
        <f t="shared" si="8"/>
        <v>0</v>
      </c>
      <c r="L35" s="348">
        <f t="shared" si="8"/>
        <v>0</v>
      </c>
      <c r="M35" s="348">
        <f t="shared" si="8"/>
        <v>0</v>
      </c>
      <c r="N35" s="348">
        <f t="shared" si="8"/>
        <v>0</v>
      </c>
      <c r="O35" s="348">
        <f t="shared" si="8"/>
        <v>0</v>
      </c>
      <c r="P35" s="348">
        <f t="shared" si="8"/>
        <v>0</v>
      </c>
      <c r="Q35" s="348">
        <f t="shared" si="8"/>
        <v>0</v>
      </c>
      <c r="R35" s="348">
        <f t="shared" si="8"/>
        <v>0</v>
      </c>
      <c r="S35" s="348">
        <f t="shared" si="8"/>
        <v>0</v>
      </c>
      <c r="T35" s="348">
        <f t="shared" si="8"/>
        <v>120</v>
      </c>
      <c r="U35" s="348">
        <f t="shared" si="8"/>
        <v>0</v>
      </c>
      <c r="V35" s="348">
        <f t="shared" si="8"/>
        <v>0</v>
      </c>
      <c r="W35" s="348">
        <f t="shared" si="8"/>
        <v>0</v>
      </c>
      <c r="X35" s="348">
        <f t="shared" si="8"/>
        <v>4</v>
      </c>
      <c r="Y35" s="348">
        <f>SUM(Y34:Y34)</f>
        <v>120</v>
      </c>
      <c r="Z35" s="348">
        <f t="shared" ref="Z35:AE35" si="9">SUM(Z34:Z34)</f>
        <v>0</v>
      </c>
      <c r="AA35" s="348">
        <f t="shared" si="9"/>
        <v>0</v>
      </c>
      <c r="AB35" s="348">
        <f t="shared" si="9"/>
        <v>120</v>
      </c>
      <c r="AC35" s="348">
        <f t="shared" si="9"/>
        <v>0</v>
      </c>
      <c r="AD35" s="348">
        <f t="shared" si="9"/>
        <v>120</v>
      </c>
      <c r="AE35" s="348">
        <f t="shared" si="9"/>
        <v>4</v>
      </c>
    </row>
    <row r="36" spans="1:31" ht="21.75" customHeight="1">
      <c r="A36" s="349" t="s">
        <v>61</v>
      </c>
      <c r="B36" s="350"/>
      <c r="C36" s="351"/>
      <c r="D36" s="350"/>
      <c r="E36" s="353"/>
      <c r="F36" s="350"/>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5"/>
    </row>
    <row r="37" spans="1:31" ht="23.25" customHeight="1">
      <c r="A37" s="362">
        <v>11</v>
      </c>
      <c r="B37" s="528" t="s">
        <v>119</v>
      </c>
      <c r="C37" s="529"/>
      <c r="D37" s="340"/>
      <c r="E37" s="342">
        <v>5</v>
      </c>
      <c r="F37" s="342"/>
      <c r="G37" s="139">
        <v>15</v>
      </c>
      <c r="H37" s="139">
        <v>10</v>
      </c>
      <c r="I37" s="139"/>
      <c r="J37" s="139"/>
      <c r="K37" s="139"/>
      <c r="L37" s="139"/>
      <c r="M37" s="139"/>
      <c r="N37" s="139"/>
      <c r="O37" s="139">
        <v>1</v>
      </c>
      <c r="P37" s="140"/>
      <c r="Q37" s="140"/>
      <c r="R37" s="140"/>
      <c r="S37" s="140"/>
      <c r="T37" s="140"/>
      <c r="U37" s="140"/>
      <c r="V37" s="140"/>
      <c r="W37" s="140"/>
      <c r="X37" s="140"/>
      <c r="Y37" s="336">
        <f>SUM(G37,I37,K37,M37,P37,R37,T37,V37)</f>
        <v>15</v>
      </c>
      <c r="Z37" s="336">
        <f>SUM(G37,P37)</f>
        <v>15</v>
      </c>
      <c r="AA37" s="336">
        <f>SUM(I37,R37)</f>
        <v>0</v>
      </c>
      <c r="AB37" s="336">
        <f>SUM(K37,T37)</f>
        <v>0</v>
      </c>
      <c r="AC37" s="336">
        <f>SUM(M37,V37)</f>
        <v>0</v>
      </c>
      <c r="AD37" s="336">
        <f>SUM(G37:N37,P37:W37)</f>
        <v>25</v>
      </c>
      <c r="AE37" s="336">
        <f>SUM(O37,X37)</f>
        <v>1</v>
      </c>
    </row>
    <row r="38" spans="1:31" ht="23.25" customHeight="1">
      <c r="A38" s="362" t="s">
        <v>7</v>
      </c>
      <c r="B38" s="528" t="s">
        <v>119</v>
      </c>
      <c r="C38" s="529"/>
      <c r="D38" s="340"/>
      <c r="E38" s="342">
        <v>5</v>
      </c>
      <c r="F38" s="342"/>
      <c r="G38" s="139">
        <v>15</v>
      </c>
      <c r="H38" s="139">
        <v>10</v>
      </c>
      <c r="I38" s="139"/>
      <c r="J38" s="139"/>
      <c r="K38" s="139"/>
      <c r="L38" s="139"/>
      <c r="M38" s="139"/>
      <c r="N38" s="139"/>
      <c r="O38" s="139">
        <v>1</v>
      </c>
      <c r="P38" s="140"/>
      <c r="Q38" s="140"/>
      <c r="R38" s="140"/>
      <c r="S38" s="140"/>
      <c r="T38" s="140"/>
      <c r="U38" s="140"/>
      <c r="V38" s="140"/>
      <c r="W38" s="140"/>
      <c r="X38" s="140"/>
      <c r="Y38" s="336">
        <f t="shared" ref="Y38:Y41" si="10">SUM(G38,I38,K38,M38,P38,R38,T38,V38)</f>
        <v>15</v>
      </c>
      <c r="Z38" s="336">
        <f t="shared" ref="Z38:Z41" si="11">SUM(G38,P38)</f>
        <v>15</v>
      </c>
      <c r="AA38" s="336">
        <f t="shared" ref="AA38:AA41" si="12">SUM(I38,R38)</f>
        <v>0</v>
      </c>
      <c r="AB38" s="336">
        <f t="shared" ref="AB38:AB41" si="13">SUM(K38,T38)</f>
        <v>0</v>
      </c>
      <c r="AC38" s="336">
        <f t="shared" ref="AC38:AC41" si="14">SUM(M38,V38)</f>
        <v>0</v>
      </c>
      <c r="AD38" s="336">
        <f t="shared" ref="AD38:AD41" si="15">SUM(G38:N38,P38:W38)</f>
        <v>25</v>
      </c>
      <c r="AE38" s="336">
        <f t="shared" ref="AE38:AE41" si="16">SUM(O38,X38)</f>
        <v>1</v>
      </c>
    </row>
    <row r="39" spans="1:31" ht="23.25" customHeight="1">
      <c r="A39" s="362" t="s">
        <v>8</v>
      </c>
      <c r="B39" s="528" t="s">
        <v>119</v>
      </c>
      <c r="C39" s="529"/>
      <c r="D39" s="340"/>
      <c r="E39" s="342">
        <v>5</v>
      </c>
      <c r="F39" s="342"/>
      <c r="G39" s="139"/>
      <c r="H39" s="139"/>
      <c r="I39" s="139">
        <v>15</v>
      </c>
      <c r="J39" s="139">
        <v>10</v>
      </c>
      <c r="K39" s="139"/>
      <c r="L39" s="139"/>
      <c r="M39" s="139"/>
      <c r="N39" s="139"/>
      <c r="O39" s="139">
        <v>1</v>
      </c>
      <c r="P39" s="140"/>
      <c r="Q39" s="140"/>
      <c r="R39" s="140"/>
      <c r="S39" s="140"/>
      <c r="T39" s="140"/>
      <c r="U39" s="140"/>
      <c r="V39" s="140"/>
      <c r="W39" s="140"/>
      <c r="X39" s="140"/>
      <c r="Y39" s="336">
        <f t="shared" si="10"/>
        <v>15</v>
      </c>
      <c r="Z39" s="336">
        <f t="shared" si="11"/>
        <v>0</v>
      </c>
      <c r="AA39" s="336">
        <f t="shared" si="12"/>
        <v>15</v>
      </c>
      <c r="AB39" s="336">
        <f t="shared" si="13"/>
        <v>0</v>
      </c>
      <c r="AC39" s="336">
        <f t="shared" si="14"/>
        <v>0</v>
      </c>
      <c r="AD39" s="336">
        <f t="shared" si="15"/>
        <v>25</v>
      </c>
      <c r="AE39" s="336">
        <f t="shared" si="16"/>
        <v>1</v>
      </c>
    </row>
    <row r="40" spans="1:31" ht="23.25" customHeight="1">
      <c r="A40" s="362" t="s">
        <v>9</v>
      </c>
      <c r="B40" s="528" t="s">
        <v>286</v>
      </c>
      <c r="C40" s="529"/>
      <c r="D40" s="340"/>
      <c r="E40" s="342">
        <v>6</v>
      </c>
      <c r="F40" s="342"/>
      <c r="G40" s="139"/>
      <c r="H40" s="139"/>
      <c r="I40" s="139"/>
      <c r="J40" s="139"/>
      <c r="K40" s="139"/>
      <c r="L40" s="139"/>
      <c r="M40" s="139"/>
      <c r="N40" s="139"/>
      <c r="O40" s="139"/>
      <c r="P40" s="140">
        <v>15</v>
      </c>
      <c r="Q40" s="140">
        <v>10</v>
      </c>
      <c r="R40" s="140"/>
      <c r="S40" s="140"/>
      <c r="T40" s="140"/>
      <c r="U40" s="140"/>
      <c r="V40" s="140"/>
      <c r="W40" s="140"/>
      <c r="X40" s="140">
        <v>1</v>
      </c>
      <c r="Y40" s="336">
        <f t="shared" si="10"/>
        <v>15</v>
      </c>
      <c r="Z40" s="336">
        <f t="shared" si="11"/>
        <v>15</v>
      </c>
      <c r="AA40" s="336">
        <f t="shared" si="12"/>
        <v>0</v>
      </c>
      <c r="AB40" s="336">
        <f t="shared" si="13"/>
        <v>0</v>
      </c>
      <c r="AC40" s="336">
        <f t="shared" si="14"/>
        <v>0</v>
      </c>
      <c r="AD40" s="336">
        <f t="shared" si="15"/>
        <v>25</v>
      </c>
      <c r="AE40" s="336">
        <f t="shared" si="16"/>
        <v>1</v>
      </c>
    </row>
    <row r="41" spans="1:31" ht="23.25" customHeight="1">
      <c r="A41" s="362" t="s">
        <v>10</v>
      </c>
      <c r="B41" s="528" t="s">
        <v>286</v>
      </c>
      <c r="C41" s="529"/>
      <c r="D41" s="340"/>
      <c r="E41" s="342">
        <v>6</v>
      </c>
      <c r="F41" s="342"/>
      <c r="G41" s="139"/>
      <c r="H41" s="139"/>
      <c r="I41" s="139"/>
      <c r="J41" s="139"/>
      <c r="K41" s="139"/>
      <c r="L41" s="139"/>
      <c r="M41" s="139"/>
      <c r="N41" s="139"/>
      <c r="O41" s="139"/>
      <c r="P41" s="140">
        <v>15</v>
      </c>
      <c r="Q41" s="140">
        <v>10</v>
      </c>
      <c r="R41" s="140"/>
      <c r="S41" s="140"/>
      <c r="T41" s="140"/>
      <c r="U41" s="140"/>
      <c r="V41" s="140"/>
      <c r="W41" s="140"/>
      <c r="X41" s="140">
        <v>1</v>
      </c>
      <c r="Y41" s="336">
        <f t="shared" si="10"/>
        <v>15</v>
      </c>
      <c r="Z41" s="336">
        <f t="shared" si="11"/>
        <v>15</v>
      </c>
      <c r="AA41" s="336">
        <f t="shared" si="12"/>
        <v>0</v>
      </c>
      <c r="AB41" s="336">
        <f t="shared" si="13"/>
        <v>0</v>
      </c>
      <c r="AC41" s="336">
        <f t="shared" si="14"/>
        <v>0</v>
      </c>
      <c r="AD41" s="336">
        <f t="shared" si="15"/>
        <v>25</v>
      </c>
      <c r="AE41" s="336">
        <f t="shared" si="16"/>
        <v>1</v>
      </c>
    </row>
    <row r="42" spans="1:31" ht="19.5" customHeight="1" thickBot="1">
      <c r="A42" s="527" t="s">
        <v>24</v>
      </c>
      <c r="B42" s="527"/>
      <c r="C42" s="527"/>
      <c r="D42" s="345"/>
      <c r="E42" s="347"/>
      <c r="F42" s="347"/>
      <c r="G42" s="348">
        <f t="shared" ref="G42:X42" si="17">SUM(G37:G41)</f>
        <v>30</v>
      </c>
      <c r="H42" s="348">
        <f t="shared" si="17"/>
        <v>20</v>
      </c>
      <c r="I42" s="348">
        <f t="shared" si="17"/>
        <v>15</v>
      </c>
      <c r="J42" s="348">
        <f t="shared" si="17"/>
        <v>10</v>
      </c>
      <c r="K42" s="348">
        <f t="shared" si="17"/>
        <v>0</v>
      </c>
      <c r="L42" s="348">
        <f t="shared" si="17"/>
        <v>0</v>
      </c>
      <c r="M42" s="348">
        <f t="shared" si="17"/>
        <v>0</v>
      </c>
      <c r="N42" s="348">
        <f t="shared" si="17"/>
        <v>0</v>
      </c>
      <c r="O42" s="348">
        <f t="shared" si="17"/>
        <v>3</v>
      </c>
      <c r="P42" s="348">
        <f t="shared" si="17"/>
        <v>30</v>
      </c>
      <c r="Q42" s="348">
        <f t="shared" si="17"/>
        <v>20</v>
      </c>
      <c r="R42" s="348">
        <f t="shared" si="17"/>
        <v>0</v>
      </c>
      <c r="S42" s="348">
        <f t="shared" si="17"/>
        <v>0</v>
      </c>
      <c r="T42" s="348">
        <f t="shared" si="17"/>
        <v>0</v>
      </c>
      <c r="U42" s="348">
        <f t="shared" si="17"/>
        <v>0</v>
      </c>
      <c r="V42" s="348">
        <f t="shared" si="17"/>
        <v>0</v>
      </c>
      <c r="W42" s="348">
        <f t="shared" si="17"/>
        <v>0</v>
      </c>
      <c r="X42" s="348">
        <f t="shared" si="17"/>
        <v>2</v>
      </c>
      <c r="Y42" s="348">
        <f t="shared" ref="Y42:AE42" si="18">SUM(Y37:Y41)</f>
        <v>75</v>
      </c>
      <c r="Z42" s="348">
        <f t="shared" si="18"/>
        <v>60</v>
      </c>
      <c r="AA42" s="348">
        <f t="shared" si="18"/>
        <v>15</v>
      </c>
      <c r="AB42" s="348">
        <f t="shared" si="18"/>
        <v>0</v>
      </c>
      <c r="AC42" s="348">
        <f t="shared" si="18"/>
        <v>0</v>
      </c>
      <c r="AD42" s="348">
        <f t="shared" si="18"/>
        <v>125</v>
      </c>
      <c r="AE42" s="348">
        <f t="shared" si="18"/>
        <v>5</v>
      </c>
    </row>
    <row r="43" spans="1:31" ht="25.5" customHeight="1" thickBot="1">
      <c r="A43" s="524" t="s">
        <v>62</v>
      </c>
      <c r="B43" s="525"/>
      <c r="C43" s="505"/>
      <c r="D43" s="378"/>
      <c r="E43" s="378"/>
      <c r="F43" s="378"/>
      <c r="G43" s="379">
        <f t="shared" ref="G43:N43" si="19">SUM(G12,G16,G26,G29,G32,G35,G42)</f>
        <v>160</v>
      </c>
      <c r="H43" s="379">
        <f t="shared" si="19"/>
        <v>155</v>
      </c>
      <c r="I43" s="379">
        <f t="shared" si="19"/>
        <v>240</v>
      </c>
      <c r="J43" s="379">
        <f t="shared" si="19"/>
        <v>185</v>
      </c>
      <c r="K43" s="379">
        <f t="shared" si="19"/>
        <v>50</v>
      </c>
      <c r="L43" s="379">
        <f t="shared" si="19"/>
        <v>0</v>
      </c>
      <c r="M43" s="379">
        <f t="shared" si="19"/>
        <v>0</v>
      </c>
      <c r="N43" s="379">
        <f t="shared" si="19"/>
        <v>0</v>
      </c>
      <c r="O43" s="379">
        <f>SUM(O42,O35,O32,O29,O26,O19,O16,O12)</f>
        <v>32</v>
      </c>
      <c r="P43" s="379">
        <f t="shared" ref="P43:W43" si="20">SUM(P12,P16,P26,P29,P32,P35,P42)</f>
        <v>150</v>
      </c>
      <c r="Q43" s="379">
        <f t="shared" si="20"/>
        <v>160</v>
      </c>
      <c r="R43" s="379">
        <f t="shared" si="20"/>
        <v>180</v>
      </c>
      <c r="S43" s="379">
        <f t="shared" si="20"/>
        <v>110</v>
      </c>
      <c r="T43" s="379">
        <f t="shared" si="20"/>
        <v>160</v>
      </c>
      <c r="U43" s="379">
        <f t="shared" si="20"/>
        <v>0</v>
      </c>
      <c r="V43" s="379">
        <f t="shared" si="20"/>
        <v>0</v>
      </c>
      <c r="W43" s="379">
        <f t="shared" si="20"/>
        <v>0</v>
      </c>
      <c r="X43" s="379">
        <f>SUM(X42,X35,X32,X29,X26,X19,X16,X12)</f>
        <v>30</v>
      </c>
      <c r="Y43" s="379">
        <f>SUM(Y12,Y16,Y19,Y26,Y29,Y32,Y35,Y42)</f>
        <v>980</v>
      </c>
      <c r="Z43" s="379">
        <f>SUM(Z12,Z16,Z26,Z29,Z32,Z35,Z42)</f>
        <v>310</v>
      </c>
      <c r="AA43" s="379">
        <f>SUM(AA12,AA16,AA26,AA29,AA32,AA35,AA42,AA19)</f>
        <v>460</v>
      </c>
      <c r="AB43" s="379">
        <f>SUM(AB12,AB16,AB26,AB29,AB32,AB35,AB42)</f>
        <v>210</v>
      </c>
      <c r="AC43" s="379">
        <f t="shared" ref="AC43:AD43" si="21">SUM(AC12,AC16,AC26,AC29,AC32,AC35,AC42)</f>
        <v>0</v>
      </c>
      <c r="AD43" s="379">
        <f t="shared" si="21"/>
        <v>1550</v>
      </c>
      <c r="AE43" s="379">
        <f>SUM(X43,O43)</f>
        <v>62</v>
      </c>
    </row>
    <row r="44" spans="1:31">
      <c r="A44" s="401"/>
      <c r="B44" s="381"/>
      <c r="C44" s="382"/>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row>
    <row r="45" spans="1:31" ht="18">
      <c r="A45" s="533" t="s">
        <v>328</v>
      </c>
      <c r="B45" s="533"/>
      <c r="C45" s="533"/>
      <c r="D45" s="533"/>
      <c r="E45" s="533"/>
      <c r="F45" s="533"/>
      <c r="G45" s="533"/>
      <c r="H45" s="533"/>
      <c r="I45" s="533"/>
      <c r="J45" s="533"/>
      <c r="K45" s="533"/>
      <c r="L45" s="533"/>
      <c r="M45" s="533"/>
      <c r="N45" s="533"/>
      <c r="O45" s="533"/>
      <c r="P45" s="533"/>
      <c r="Q45" s="533"/>
      <c r="R45" s="533"/>
      <c r="S45" s="533"/>
      <c r="T45" s="533"/>
      <c r="U45" s="533"/>
      <c r="V45" s="533"/>
      <c r="W45" s="533"/>
      <c r="X45" s="533"/>
      <c r="Y45" s="533"/>
      <c r="Z45" s="533"/>
      <c r="AA45" s="533"/>
      <c r="AB45" s="533"/>
      <c r="AC45" s="533"/>
      <c r="AD45" s="533"/>
      <c r="AE45" s="533"/>
    </row>
    <row r="46" spans="1:31" ht="21">
      <c r="A46" s="402"/>
      <c r="B46" s="403"/>
      <c r="C46" s="404"/>
      <c r="D46" s="405"/>
      <c r="E46" s="405"/>
      <c r="F46" s="405"/>
      <c r="G46" s="406"/>
      <c r="H46" s="406"/>
      <c r="I46" s="406"/>
      <c r="J46" s="406"/>
      <c r="K46" s="406"/>
      <c r="L46" s="406"/>
      <c r="M46" s="406"/>
      <c r="N46" s="406"/>
      <c r="O46" s="406"/>
      <c r="P46" s="406"/>
      <c r="Q46" s="406"/>
      <c r="R46" s="407"/>
      <c r="S46" s="407"/>
      <c r="T46" s="407"/>
      <c r="U46" s="407"/>
      <c r="V46" s="407"/>
      <c r="W46" s="407"/>
      <c r="X46" s="407"/>
      <c r="Y46" s="406"/>
      <c r="Z46" s="406"/>
      <c r="AA46" s="406"/>
      <c r="AB46" s="406"/>
      <c r="AC46" s="406"/>
      <c r="AD46" s="406"/>
      <c r="AE46" s="406"/>
    </row>
    <row r="47" spans="1:31" ht="20.25" customHeight="1">
      <c r="A47" s="362">
        <v>18</v>
      </c>
      <c r="B47" s="408" t="s">
        <v>192</v>
      </c>
      <c r="C47" s="341" t="str">
        <f>Fakultety!D27</f>
        <v>0912-7LEK-F-18-PN</v>
      </c>
      <c r="D47" s="340"/>
      <c r="E47" s="342">
        <v>5</v>
      </c>
      <c r="F47" s="342"/>
      <c r="G47" s="139">
        <v>15</v>
      </c>
      <c r="H47" s="139">
        <v>10</v>
      </c>
      <c r="I47" s="139"/>
      <c r="J47" s="139"/>
      <c r="K47" s="139"/>
      <c r="L47" s="139"/>
      <c r="M47" s="139"/>
      <c r="N47" s="139"/>
      <c r="O47" s="139">
        <v>1</v>
      </c>
      <c r="P47" s="140"/>
      <c r="Q47" s="140"/>
      <c r="R47" s="140"/>
      <c r="S47" s="140"/>
      <c r="T47" s="140"/>
      <c r="U47" s="140"/>
      <c r="V47" s="140"/>
      <c r="W47" s="140"/>
      <c r="X47" s="140"/>
      <c r="Y47" s="336">
        <f>SUM(G47,I47,K47,M47,P47,R47,T47,V47)</f>
        <v>15</v>
      </c>
      <c r="Z47" s="336">
        <f>SUM(G47,P47)</f>
        <v>15</v>
      </c>
      <c r="AA47" s="336">
        <f>SUM(I47,R47)</f>
        <v>0</v>
      </c>
      <c r="AB47" s="336">
        <f>SUM(K47,T47)</f>
        <v>0</v>
      </c>
      <c r="AC47" s="336">
        <f>SUM(M47,V47)</f>
        <v>0</v>
      </c>
      <c r="AD47" s="336">
        <f>SUM(G47:N47,P47:W47)</f>
        <v>25</v>
      </c>
      <c r="AE47" s="336">
        <f>SUM(O47,X47)</f>
        <v>1</v>
      </c>
    </row>
    <row r="48" spans="1:31" ht="20.25" customHeight="1">
      <c r="A48" s="362">
        <v>19</v>
      </c>
      <c r="B48" s="408" t="s">
        <v>193</v>
      </c>
      <c r="C48" s="341" t="str">
        <f>Fakultety!D28</f>
        <v>0912-7LEK-F-19-PT</v>
      </c>
      <c r="D48" s="340"/>
      <c r="E48" s="342">
        <v>5</v>
      </c>
      <c r="F48" s="342"/>
      <c r="G48" s="139">
        <v>15</v>
      </c>
      <c r="H48" s="139">
        <v>10</v>
      </c>
      <c r="I48" s="139"/>
      <c r="J48" s="139"/>
      <c r="K48" s="139"/>
      <c r="L48" s="139"/>
      <c r="M48" s="139"/>
      <c r="N48" s="139"/>
      <c r="O48" s="139">
        <v>1</v>
      </c>
      <c r="P48" s="140"/>
      <c r="Q48" s="140"/>
      <c r="R48" s="140"/>
      <c r="S48" s="140"/>
      <c r="T48" s="140"/>
      <c r="U48" s="140"/>
      <c r="V48" s="140"/>
      <c r="W48" s="140"/>
      <c r="X48" s="140"/>
      <c r="Y48" s="336">
        <f t="shared" ref="Y48:Y54" si="22">SUM(G48,I48,K48,M48,P48,R48,T48,V48)</f>
        <v>15</v>
      </c>
      <c r="Z48" s="336">
        <f t="shared" ref="Z48:Z54" si="23">SUM(G48,P48)</f>
        <v>15</v>
      </c>
      <c r="AA48" s="336">
        <f t="shared" ref="AA48:AA54" si="24">SUM(I48,R48)</f>
        <v>0</v>
      </c>
      <c r="AB48" s="336">
        <f t="shared" ref="AB48:AB54" si="25">SUM(K48,T48)</f>
        <v>0</v>
      </c>
      <c r="AC48" s="336">
        <f t="shared" ref="AC48:AC54" si="26">SUM(M48,V48)</f>
        <v>0</v>
      </c>
      <c r="AD48" s="336">
        <f t="shared" ref="AD48:AD54" si="27">SUM(G48:N48,P48:W48)</f>
        <v>25</v>
      </c>
      <c r="AE48" s="336">
        <f t="shared" ref="AE48:AE54" si="28">SUM(O48,X48)</f>
        <v>1</v>
      </c>
    </row>
    <row r="49" spans="1:31" ht="39.75" customHeight="1">
      <c r="A49" s="362" t="s">
        <v>20</v>
      </c>
      <c r="B49" s="408" t="s">
        <v>194</v>
      </c>
      <c r="C49" s="341" t="str">
        <f>Fakultety!D29</f>
        <v>0912-7LEK-F-20-M</v>
      </c>
      <c r="D49" s="340"/>
      <c r="E49" s="342">
        <v>5</v>
      </c>
      <c r="F49" s="342"/>
      <c r="G49" s="139">
        <v>15</v>
      </c>
      <c r="H49" s="139">
        <v>10</v>
      </c>
      <c r="I49" s="139"/>
      <c r="J49" s="139"/>
      <c r="K49" s="139"/>
      <c r="L49" s="139"/>
      <c r="M49" s="139"/>
      <c r="N49" s="139"/>
      <c r="O49" s="139">
        <v>1</v>
      </c>
      <c r="P49" s="140"/>
      <c r="Q49" s="140"/>
      <c r="R49" s="140"/>
      <c r="S49" s="140"/>
      <c r="T49" s="140"/>
      <c r="U49" s="140"/>
      <c r="V49" s="140"/>
      <c r="W49" s="140"/>
      <c r="X49" s="140"/>
      <c r="Y49" s="336">
        <f t="shared" si="22"/>
        <v>15</v>
      </c>
      <c r="Z49" s="336">
        <f t="shared" si="23"/>
        <v>15</v>
      </c>
      <c r="AA49" s="336">
        <f t="shared" si="24"/>
        <v>0</v>
      </c>
      <c r="AB49" s="336">
        <f t="shared" si="25"/>
        <v>0</v>
      </c>
      <c r="AC49" s="336">
        <f t="shared" si="26"/>
        <v>0</v>
      </c>
      <c r="AD49" s="336">
        <f t="shared" si="27"/>
        <v>25</v>
      </c>
      <c r="AE49" s="336">
        <f t="shared" si="28"/>
        <v>1</v>
      </c>
    </row>
    <row r="50" spans="1:31" ht="30.75" customHeight="1">
      <c r="A50" s="362" t="s">
        <v>21</v>
      </c>
      <c r="B50" s="408" t="s">
        <v>329</v>
      </c>
      <c r="C50" s="341" t="str">
        <f>Fakultety!D30</f>
        <v>0912-7LEK-F-21-IK</v>
      </c>
      <c r="D50" s="340"/>
      <c r="E50" s="342">
        <v>5</v>
      </c>
      <c r="F50" s="342"/>
      <c r="G50" s="139"/>
      <c r="H50" s="139"/>
      <c r="I50" s="139">
        <v>15</v>
      </c>
      <c r="J50" s="139">
        <v>10</v>
      </c>
      <c r="K50" s="139"/>
      <c r="L50" s="139"/>
      <c r="M50" s="139"/>
      <c r="N50" s="139"/>
      <c r="O50" s="139">
        <v>1</v>
      </c>
      <c r="P50" s="140"/>
      <c r="Q50" s="140"/>
      <c r="R50" s="140"/>
      <c r="S50" s="140"/>
      <c r="T50" s="140"/>
      <c r="U50" s="140"/>
      <c r="V50" s="140"/>
      <c r="W50" s="140"/>
      <c r="X50" s="140"/>
      <c r="Y50" s="336">
        <f>SUM(G50,I50,K50,M50,P50,R50,T50,V50)</f>
        <v>15</v>
      </c>
      <c r="Z50" s="336">
        <f t="shared" si="23"/>
        <v>0</v>
      </c>
      <c r="AA50" s="336">
        <f t="shared" si="24"/>
        <v>15</v>
      </c>
      <c r="AB50" s="336">
        <f>SUM(K50,T50)</f>
        <v>0</v>
      </c>
      <c r="AC50" s="336">
        <f t="shared" si="26"/>
        <v>0</v>
      </c>
      <c r="AD50" s="336">
        <f t="shared" si="27"/>
        <v>25</v>
      </c>
      <c r="AE50" s="336">
        <f t="shared" si="28"/>
        <v>1</v>
      </c>
    </row>
    <row r="51" spans="1:31" ht="33.75" customHeight="1">
      <c r="A51" s="362" t="s">
        <v>196</v>
      </c>
      <c r="B51" s="408" t="s">
        <v>330</v>
      </c>
      <c r="C51" s="341" t="str">
        <f>Fakultety!D31</f>
        <v>0912-7LEK-F-22-JM</v>
      </c>
      <c r="D51" s="340"/>
      <c r="E51" s="342">
        <v>5</v>
      </c>
      <c r="F51" s="342"/>
      <c r="G51" s="139"/>
      <c r="H51" s="139"/>
      <c r="I51" s="139">
        <v>15</v>
      </c>
      <c r="J51" s="139">
        <v>10</v>
      </c>
      <c r="K51" s="139"/>
      <c r="L51" s="139"/>
      <c r="M51" s="139"/>
      <c r="N51" s="139"/>
      <c r="O51" s="139">
        <v>1</v>
      </c>
      <c r="P51" s="140"/>
      <c r="Q51" s="140"/>
      <c r="R51" s="140"/>
      <c r="S51" s="140"/>
      <c r="T51" s="140"/>
      <c r="U51" s="140"/>
      <c r="V51" s="140"/>
      <c r="W51" s="140"/>
      <c r="X51" s="140"/>
      <c r="Y51" s="336">
        <f t="shared" si="22"/>
        <v>15</v>
      </c>
      <c r="Z51" s="336">
        <f t="shared" si="23"/>
        <v>0</v>
      </c>
      <c r="AA51" s="336">
        <f t="shared" si="24"/>
        <v>15</v>
      </c>
      <c r="AB51" s="336">
        <f t="shared" si="25"/>
        <v>0</v>
      </c>
      <c r="AC51" s="336">
        <f t="shared" si="26"/>
        <v>0</v>
      </c>
      <c r="AD51" s="336">
        <f t="shared" si="27"/>
        <v>25</v>
      </c>
      <c r="AE51" s="336">
        <f t="shared" si="28"/>
        <v>1</v>
      </c>
    </row>
    <row r="52" spans="1:31" ht="45.75" customHeight="1">
      <c r="A52" s="362" t="s">
        <v>197</v>
      </c>
      <c r="B52" s="408" t="s">
        <v>200</v>
      </c>
      <c r="C52" s="341" t="str">
        <f>Fakultety!D32</f>
        <v>0912-7LEK-F-23-PZ</v>
      </c>
      <c r="D52" s="340"/>
      <c r="E52" s="342">
        <v>6</v>
      </c>
      <c r="F52" s="342"/>
      <c r="G52" s="139"/>
      <c r="H52" s="139"/>
      <c r="I52" s="139"/>
      <c r="J52" s="139"/>
      <c r="K52" s="139"/>
      <c r="L52" s="139"/>
      <c r="M52" s="139"/>
      <c r="N52" s="139"/>
      <c r="O52" s="139"/>
      <c r="P52" s="140">
        <v>15</v>
      </c>
      <c r="Q52" s="140">
        <v>10</v>
      </c>
      <c r="R52" s="140"/>
      <c r="S52" s="140"/>
      <c r="T52" s="140"/>
      <c r="U52" s="140"/>
      <c r="V52" s="140"/>
      <c r="W52" s="140"/>
      <c r="X52" s="140">
        <v>1</v>
      </c>
      <c r="Y52" s="336">
        <f t="shared" si="22"/>
        <v>15</v>
      </c>
      <c r="Z52" s="336">
        <f t="shared" si="23"/>
        <v>15</v>
      </c>
      <c r="AA52" s="336">
        <f t="shared" si="24"/>
        <v>0</v>
      </c>
      <c r="AB52" s="336">
        <f t="shared" si="25"/>
        <v>0</v>
      </c>
      <c r="AC52" s="336">
        <f t="shared" si="26"/>
        <v>0</v>
      </c>
      <c r="AD52" s="336">
        <f t="shared" si="27"/>
        <v>25</v>
      </c>
      <c r="AE52" s="336">
        <f t="shared" si="28"/>
        <v>1</v>
      </c>
    </row>
    <row r="53" spans="1:31" ht="31.5" customHeight="1">
      <c r="A53" s="362" t="s">
        <v>198</v>
      </c>
      <c r="B53" s="408" t="s">
        <v>195</v>
      </c>
      <c r="C53" s="341" t="str">
        <f>Fakultety!D33</f>
        <v>0912-7LEK-F-24-S</v>
      </c>
      <c r="D53" s="340"/>
      <c r="E53" s="342">
        <v>6</v>
      </c>
      <c r="F53" s="342"/>
      <c r="G53" s="139"/>
      <c r="H53" s="139"/>
      <c r="I53" s="139"/>
      <c r="J53" s="139"/>
      <c r="K53" s="139"/>
      <c r="L53" s="139"/>
      <c r="M53" s="139"/>
      <c r="N53" s="139"/>
      <c r="O53" s="139"/>
      <c r="P53" s="140">
        <v>15</v>
      </c>
      <c r="Q53" s="140">
        <v>10</v>
      </c>
      <c r="R53" s="140"/>
      <c r="S53" s="140"/>
      <c r="T53" s="140"/>
      <c r="U53" s="140"/>
      <c r="V53" s="140"/>
      <c r="W53" s="140"/>
      <c r="X53" s="140">
        <v>1</v>
      </c>
      <c r="Y53" s="336">
        <f t="shared" si="22"/>
        <v>15</v>
      </c>
      <c r="Z53" s="336">
        <f t="shared" si="23"/>
        <v>15</v>
      </c>
      <c r="AA53" s="336">
        <f t="shared" si="24"/>
        <v>0</v>
      </c>
      <c r="AB53" s="336">
        <f t="shared" si="25"/>
        <v>0</v>
      </c>
      <c r="AC53" s="336">
        <f t="shared" si="26"/>
        <v>0</v>
      </c>
      <c r="AD53" s="336">
        <f t="shared" si="27"/>
        <v>25</v>
      </c>
      <c r="AE53" s="336">
        <f t="shared" si="28"/>
        <v>1</v>
      </c>
    </row>
    <row r="54" spans="1:31" ht="20.25" customHeight="1">
      <c r="A54" s="362" t="s">
        <v>199</v>
      </c>
      <c r="B54" s="408" t="s">
        <v>201</v>
      </c>
      <c r="C54" s="341" t="str">
        <f>Fakultety!D34</f>
        <v>0912-7LEK-F-25-PUE</v>
      </c>
      <c r="D54" s="340"/>
      <c r="E54" s="342">
        <v>6</v>
      </c>
      <c r="F54" s="342"/>
      <c r="G54" s="139"/>
      <c r="H54" s="139"/>
      <c r="I54" s="139"/>
      <c r="J54" s="139"/>
      <c r="K54" s="139"/>
      <c r="L54" s="139"/>
      <c r="M54" s="139"/>
      <c r="N54" s="139"/>
      <c r="O54" s="139"/>
      <c r="P54" s="140">
        <v>15</v>
      </c>
      <c r="Q54" s="140">
        <v>10</v>
      </c>
      <c r="R54" s="140"/>
      <c r="S54" s="140"/>
      <c r="T54" s="140"/>
      <c r="U54" s="140"/>
      <c r="V54" s="140"/>
      <c r="W54" s="140"/>
      <c r="X54" s="140">
        <v>1</v>
      </c>
      <c r="Y54" s="336">
        <f t="shared" si="22"/>
        <v>15</v>
      </c>
      <c r="Z54" s="336">
        <f t="shared" si="23"/>
        <v>15</v>
      </c>
      <c r="AA54" s="336">
        <f t="shared" si="24"/>
        <v>0</v>
      </c>
      <c r="AB54" s="336">
        <f t="shared" si="25"/>
        <v>0</v>
      </c>
      <c r="AC54" s="336">
        <f t="shared" si="26"/>
        <v>0</v>
      </c>
      <c r="AD54" s="336">
        <f t="shared" si="27"/>
        <v>25</v>
      </c>
      <c r="AE54" s="336">
        <f t="shared" si="28"/>
        <v>1</v>
      </c>
    </row>
    <row r="55" spans="1:31" ht="21">
      <c r="A55" s="402"/>
      <c r="B55" s="403"/>
      <c r="C55" s="404"/>
      <c r="D55" s="405"/>
      <c r="E55" s="405"/>
      <c r="F55" s="405"/>
      <c r="G55" s="532"/>
      <c r="H55" s="532"/>
      <c r="I55" s="532"/>
      <c r="J55" s="532"/>
      <c r="K55" s="532"/>
      <c r="L55" s="532"/>
      <c r="M55" s="532"/>
      <c r="N55" s="532"/>
      <c r="O55" s="532"/>
      <c r="P55" s="532"/>
      <c r="Q55" s="532"/>
      <c r="R55" s="532"/>
      <c r="S55" s="343"/>
      <c r="T55" s="343"/>
      <c r="U55" s="343"/>
      <c r="V55" s="343"/>
      <c r="W55" s="343"/>
      <c r="X55" s="343"/>
      <c r="Y55" s="343"/>
      <c r="Z55" s="343"/>
      <c r="AA55" s="343"/>
      <c r="AB55" s="343"/>
      <c r="AC55" s="343"/>
      <c r="AD55" s="343"/>
      <c r="AE55" s="343"/>
    </row>
    <row r="56" spans="1:31" ht="21">
      <c r="A56" s="402"/>
      <c r="B56" s="403"/>
      <c r="C56" s="404"/>
      <c r="D56" s="405"/>
      <c r="E56" s="405"/>
      <c r="F56" s="405"/>
      <c r="G56" s="532"/>
      <c r="H56" s="532"/>
      <c r="I56" s="532"/>
      <c r="J56" s="532"/>
      <c r="K56" s="532"/>
      <c r="L56" s="532"/>
      <c r="M56" s="532"/>
      <c r="N56" s="532"/>
      <c r="O56" s="532"/>
      <c r="P56" s="532"/>
      <c r="Q56" s="532"/>
      <c r="R56" s="532"/>
      <c r="S56" s="343"/>
      <c r="T56" s="343"/>
      <c r="U56" s="343"/>
      <c r="V56" s="343"/>
      <c r="W56" s="343"/>
      <c r="X56" s="343"/>
      <c r="Y56" s="343"/>
      <c r="Z56" s="343"/>
      <c r="AA56" s="343"/>
      <c r="AB56" s="343"/>
      <c r="AC56" s="343"/>
      <c r="AD56" s="343"/>
      <c r="AE56" s="343"/>
    </row>
    <row r="57" spans="1:31" ht="21">
      <c r="A57" s="402"/>
      <c r="B57" s="403"/>
      <c r="C57" s="404"/>
      <c r="D57" s="405"/>
      <c r="E57" s="405"/>
      <c r="F57" s="405"/>
      <c r="G57" s="409"/>
      <c r="H57" s="409"/>
      <c r="I57" s="409"/>
      <c r="J57" s="409"/>
      <c r="K57" s="410" t="s">
        <v>103</v>
      </c>
      <c r="L57" s="409"/>
      <c r="M57" s="409"/>
      <c r="N57" s="409"/>
      <c r="O57" s="343"/>
      <c r="P57" s="343"/>
      <c r="Q57" s="343"/>
      <c r="R57" s="343"/>
      <c r="S57" s="343"/>
      <c r="T57" s="343"/>
      <c r="U57" s="343"/>
      <c r="V57" s="343"/>
      <c r="W57" s="343"/>
      <c r="X57" s="343"/>
      <c r="Y57" s="343"/>
      <c r="Z57" s="343"/>
      <c r="AA57" s="343"/>
      <c r="AB57" s="343"/>
      <c r="AC57" s="343"/>
      <c r="AD57" s="343"/>
      <c r="AE57" s="343"/>
    </row>
    <row r="58" spans="1:31" ht="21">
      <c r="A58" s="402"/>
      <c r="B58" s="403"/>
      <c r="C58" s="404"/>
      <c r="D58" s="405"/>
      <c r="E58" s="405"/>
      <c r="F58" s="405"/>
      <c r="G58" s="409"/>
      <c r="H58" s="409"/>
      <c r="I58" s="409"/>
      <c r="J58" s="409"/>
      <c r="K58" s="409"/>
      <c r="L58" s="409"/>
      <c r="M58" s="409"/>
      <c r="N58" s="409"/>
      <c r="O58" s="343"/>
      <c r="P58" s="343"/>
      <c r="Q58" s="343"/>
      <c r="R58" s="343"/>
      <c r="S58" s="343"/>
      <c r="T58" s="343"/>
      <c r="U58" s="343"/>
      <c r="V58" s="343"/>
      <c r="W58" s="343"/>
      <c r="X58" s="343"/>
      <c r="Y58" s="343"/>
      <c r="Z58" s="343"/>
      <c r="AA58" s="343"/>
      <c r="AB58" s="343"/>
      <c r="AC58" s="343"/>
      <c r="AD58" s="343"/>
      <c r="AE58" s="343"/>
    </row>
    <row r="59" spans="1:31" ht="21">
      <c r="A59" s="402"/>
      <c r="B59" s="403"/>
      <c r="C59" s="404"/>
      <c r="D59" s="405"/>
      <c r="E59" s="405"/>
      <c r="F59" s="405"/>
      <c r="G59" s="409"/>
      <c r="H59" s="409"/>
      <c r="I59" s="409"/>
      <c r="J59" s="409"/>
      <c r="K59" s="409"/>
      <c r="L59" s="409"/>
      <c r="M59" s="409"/>
      <c r="N59" s="409"/>
      <c r="O59" s="343"/>
      <c r="P59" s="343"/>
      <c r="Q59" s="343"/>
      <c r="R59" s="343"/>
      <c r="S59" s="343"/>
      <c r="T59" s="343"/>
      <c r="U59" s="343"/>
      <c r="V59" s="343"/>
      <c r="W59" s="343"/>
      <c r="X59" s="343"/>
      <c r="Y59" s="343"/>
      <c r="Z59" s="343"/>
      <c r="AA59" s="343"/>
      <c r="AB59" s="343"/>
      <c r="AC59" s="343"/>
      <c r="AD59" s="343"/>
      <c r="AE59" s="343"/>
    </row>
    <row r="60" spans="1:31" ht="21">
      <c r="A60" s="402"/>
      <c r="B60" s="403"/>
      <c r="C60" s="404"/>
      <c r="D60" s="405"/>
      <c r="E60" s="405"/>
      <c r="F60" s="405"/>
      <c r="G60" s="409"/>
      <c r="H60" s="409"/>
      <c r="I60" s="409"/>
      <c r="J60" s="409"/>
      <c r="K60" s="409"/>
      <c r="L60" s="409"/>
      <c r="M60" s="409"/>
      <c r="N60" s="409"/>
      <c r="O60" s="343"/>
      <c r="P60" s="343"/>
      <c r="Q60" s="343"/>
      <c r="R60" s="343"/>
      <c r="S60" s="343"/>
      <c r="T60" s="343"/>
      <c r="U60" s="343"/>
      <c r="V60" s="343"/>
      <c r="W60" s="343"/>
      <c r="X60" s="343"/>
      <c r="Y60" s="343"/>
      <c r="Z60" s="343"/>
      <c r="AA60" s="343"/>
      <c r="AB60" s="343"/>
      <c r="AC60" s="343"/>
      <c r="AD60" s="343"/>
      <c r="AE60" s="343"/>
    </row>
    <row r="61" spans="1:31" ht="21">
      <c r="A61" s="401"/>
      <c r="B61" s="411"/>
      <c r="C61" s="412"/>
      <c r="D61" s="405"/>
      <c r="E61" s="405"/>
      <c r="F61" s="405"/>
      <c r="G61" s="409"/>
      <c r="H61" s="413"/>
      <c r="I61" s="413"/>
      <c r="J61" s="413"/>
      <c r="K61" s="413"/>
      <c r="L61" s="413"/>
      <c r="M61" s="413"/>
      <c r="N61" s="413"/>
      <c r="O61" s="413"/>
      <c r="P61" s="413"/>
      <c r="Q61" s="413"/>
      <c r="R61" s="413"/>
      <c r="S61" s="343"/>
      <c r="T61" s="343"/>
      <c r="U61" s="343"/>
      <c r="V61" s="343"/>
      <c r="W61" s="343"/>
      <c r="X61" s="413"/>
      <c r="Y61" s="343"/>
      <c r="Z61" s="343"/>
      <c r="AA61" s="343"/>
      <c r="AB61" s="343"/>
      <c r="AC61" s="343"/>
      <c r="AD61" s="343"/>
      <c r="AE61" s="343"/>
    </row>
    <row r="62" spans="1:31" ht="21">
      <c r="A62" s="382"/>
      <c r="B62" s="410"/>
      <c r="C62" s="414"/>
      <c r="D62" s="415"/>
      <c r="E62" s="415"/>
      <c r="F62" s="415"/>
      <c r="G62" s="409"/>
      <c r="H62" s="413"/>
      <c r="I62" s="413"/>
      <c r="J62" s="413"/>
      <c r="K62" s="413"/>
      <c r="L62" s="413"/>
      <c r="M62" s="413"/>
      <c r="N62" s="413"/>
      <c r="O62" s="413"/>
      <c r="P62" s="413"/>
      <c r="Q62" s="413"/>
      <c r="R62" s="413"/>
      <c r="S62" s="343"/>
      <c r="T62" s="343"/>
      <c r="U62" s="343"/>
      <c r="V62" s="343"/>
      <c r="W62" s="343"/>
      <c r="X62" s="413"/>
      <c r="Y62" s="343"/>
      <c r="Z62" s="343"/>
      <c r="AA62" s="343"/>
      <c r="AB62" s="343"/>
      <c r="AC62" s="343"/>
      <c r="AD62" s="343"/>
      <c r="AE62" s="343"/>
    </row>
    <row r="63" spans="1:31" ht="21">
      <c r="A63" s="416"/>
      <c r="B63" s="417"/>
      <c r="C63" s="418"/>
      <c r="D63" s="415"/>
      <c r="E63" s="415"/>
      <c r="F63" s="415"/>
      <c r="G63" s="532"/>
      <c r="H63" s="532"/>
      <c r="I63" s="532"/>
      <c r="J63" s="532"/>
      <c r="K63" s="532"/>
      <c r="L63" s="532"/>
      <c r="M63" s="532"/>
      <c r="N63" s="532"/>
      <c r="O63" s="532"/>
      <c r="P63" s="532"/>
      <c r="Q63" s="532"/>
      <c r="R63" s="532"/>
      <c r="S63" s="343"/>
      <c r="T63" s="343"/>
      <c r="U63" s="343"/>
      <c r="V63" s="343"/>
      <c r="W63" s="343"/>
      <c r="X63" s="419"/>
      <c r="Y63" s="420"/>
      <c r="Z63" s="420"/>
      <c r="AA63" s="420"/>
      <c r="AB63" s="420"/>
      <c r="AC63" s="420"/>
      <c r="AD63" s="420"/>
      <c r="AE63" s="420"/>
    </row>
    <row r="64" spans="1:31" ht="21">
      <c r="A64" s="421"/>
      <c r="B64" s="410"/>
      <c r="C64" s="414"/>
      <c r="D64" s="415"/>
      <c r="E64" s="415"/>
      <c r="F64" s="422"/>
      <c r="G64" s="532"/>
      <c r="H64" s="532"/>
      <c r="I64" s="532"/>
      <c r="J64" s="532"/>
      <c r="K64" s="532"/>
      <c r="L64" s="532"/>
      <c r="M64" s="532"/>
      <c r="N64" s="532"/>
      <c r="O64" s="532"/>
      <c r="P64" s="532"/>
      <c r="Q64" s="532"/>
      <c r="R64" s="532"/>
      <c r="S64" s="343"/>
      <c r="T64" s="343"/>
      <c r="U64" s="343"/>
      <c r="V64" s="343"/>
      <c r="W64" s="343"/>
      <c r="X64" s="419"/>
      <c r="Y64" s="343"/>
      <c r="Z64" s="343"/>
      <c r="AA64" s="343"/>
      <c r="AB64" s="343"/>
      <c r="AC64" s="343"/>
      <c r="AD64" s="343"/>
      <c r="AE64" s="343"/>
    </row>
    <row r="65" spans="1:31" ht="21">
      <c r="A65" s="382"/>
      <c r="B65" s="410"/>
      <c r="C65" s="414"/>
      <c r="D65" s="415"/>
      <c r="E65" s="415"/>
      <c r="F65" s="415"/>
      <c r="G65" s="423"/>
      <c r="H65" s="424"/>
      <c r="I65" s="424"/>
      <c r="J65" s="424"/>
      <c r="K65" s="424"/>
      <c r="L65" s="424"/>
      <c r="M65" s="424"/>
      <c r="N65" s="424"/>
      <c r="O65" s="343"/>
      <c r="P65" s="343"/>
      <c r="Q65" s="343"/>
      <c r="R65" s="343"/>
      <c r="S65" s="343"/>
      <c r="T65" s="343"/>
      <c r="U65" s="343"/>
      <c r="V65" s="343"/>
      <c r="W65" s="343"/>
      <c r="X65" s="343"/>
      <c r="Y65" s="343"/>
      <c r="Z65" s="343"/>
      <c r="AA65" s="343"/>
      <c r="AB65" s="343"/>
      <c r="AC65" s="343"/>
      <c r="AD65" s="343"/>
      <c r="AE65" s="343"/>
    </row>
    <row r="66" spans="1:31" ht="21">
      <c r="A66" s="382"/>
      <c r="B66" s="410"/>
      <c r="C66" s="414"/>
      <c r="D66" s="415"/>
      <c r="E66" s="415"/>
      <c r="F66" s="415"/>
      <c r="G66" s="423"/>
      <c r="H66" s="425"/>
      <c r="I66" s="425"/>
      <c r="J66" s="425"/>
      <c r="K66" s="425"/>
      <c r="L66" s="425"/>
      <c r="M66" s="425"/>
      <c r="N66" s="425"/>
      <c r="O66" s="425"/>
      <c r="P66" s="425"/>
      <c r="Q66" s="425"/>
      <c r="R66" s="425"/>
      <c r="S66" s="343"/>
      <c r="T66" s="343"/>
      <c r="U66" s="343"/>
      <c r="V66" s="343"/>
      <c r="W66" s="343"/>
      <c r="X66" s="425"/>
      <c r="Y66" s="343"/>
      <c r="Z66" s="343"/>
      <c r="AA66" s="343"/>
      <c r="AB66" s="343"/>
      <c r="AC66" s="343"/>
      <c r="AD66" s="343"/>
      <c r="AE66" s="343"/>
    </row>
    <row r="67" spans="1:31" ht="21">
      <c r="B67" s="13"/>
      <c r="C67" s="14"/>
      <c r="D67" s="18"/>
      <c r="E67" s="18"/>
      <c r="F67" s="15"/>
      <c r="G67" s="23"/>
      <c r="H67" s="20"/>
      <c r="I67" s="20"/>
      <c r="J67" s="20"/>
      <c r="K67" s="20"/>
      <c r="L67" s="20"/>
      <c r="M67" s="20"/>
      <c r="N67" s="20"/>
      <c r="O67" s="20"/>
      <c r="P67" s="20"/>
      <c r="Q67" s="20"/>
      <c r="R67" s="20"/>
      <c r="X67" s="6"/>
    </row>
    <row r="68" spans="1:31" ht="21">
      <c r="B68" s="13"/>
      <c r="C68" s="14"/>
      <c r="D68" s="15"/>
      <c r="E68" s="15"/>
      <c r="F68" s="15"/>
      <c r="G68" s="24"/>
      <c r="H68" s="20"/>
      <c r="I68" s="20"/>
      <c r="J68" s="20"/>
      <c r="K68" s="20"/>
      <c r="L68" s="20"/>
      <c r="M68" s="20"/>
      <c r="N68" s="20"/>
      <c r="O68" s="20"/>
      <c r="P68" s="20"/>
      <c r="Q68" s="20"/>
      <c r="R68" s="20"/>
      <c r="X68" s="6"/>
    </row>
    <row r="69" spans="1:31" ht="21">
      <c r="A69" s="231"/>
      <c r="B69" s="10"/>
      <c r="C69" s="11"/>
      <c r="D69" s="12"/>
      <c r="E69" s="12"/>
      <c r="F69" s="12"/>
      <c r="G69" s="6"/>
      <c r="H69" s="6"/>
      <c r="I69" s="6"/>
      <c r="J69" s="6"/>
      <c r="K69" s="6"/>
      <c r="L69" s="6"/>
      <c r="M69" s="6"/>
      <c r="N69" s="6"/>
      <c r="O69" s="6"/>
      <c r="P69" s="6"/>
      <c r="Q69" s="6"/>
      <c r="R69" s="6"/>
      <c r="S69" s="6"/>
      <c r="T69" s="6"/>
      <c r="U69" s="6"/>
      <c r="V69" s="6"/>
      <c r="W69" s="6"/>
      <c r="X69" s="6"/>
    </row>
    <row r="70" spans="1:31" ht="21">
      <c r="A70" s="232"/>
      <c r="B70" s="9"/>
      <c r="C70" s="4"/>
      <c r="D70" s="6"/>
      <c r="E70" s="6"/>
      <c r="F70" s="6"/>
      <c r="G70" s="6"/>
      <c r="H70" s="6"/>
      <c r="I70" s="6"/>
      <c r="J70" s="6"/>
      <c r="K70" s="6"/>
      <c r="L70" s="6"/>
      <c r="M70" s="6"/>
      <c r="N70" s="6"/>
      <c r="O70" s="6"/>
      <c r="P70" s="6"/>
      <c r="Q70" s="6"/>
      <c r="R70" s="6"/>
      <c r="S70" s="6"/>
      <c r="T70" s="6"/>
      <c r="U70" s="6"/>
      <c r="V70" s="6"/>
      <c r="W70" s="6"/>
      <c r="X70" s="6"/>
    </row>
  </sheetData>
  <mergeCells count="50">
    <mergeCell ref="Y6:Y9"/>
    <mergeCell ref="AD6:AD9"/>
    <mergeCell ref="A19:B19"/>
    <mergeCell ref="AE6:AE9"/>
    <mergeCell ref="G7:O7"/>
    <mergeCell ref="P7:X7"/>
    <mergeCell ref="G6:X6"/>
    <mergeCell ref="G55:R56"/>
    <mergeCell ref="G63:R64"/>
    <mergeCell ref="Z6:Z9"/>
    <mergeCell ref="AA6:AA9"/>
    <mergeCell ref="AB6:AB9"/>
    <mergeCell ref="P8:Q8"/>
    <mergeCell ref="R8:S8"/>
    <mergeCell ref="T8:U8"/>
    <mergeCell ref="V8:W8"/>
    <mergeCell ref="X8:X9"/>
    <mergeCell ref="G8:H8"/>
    <mergeCell ref="I8:J8"/>
    <mergeCell ref="K8:L8"/>
    <mergeCell ref="M8:N8"/>
    <mergeCell ref="O8:O9"/>
    <mergeCell ref="A45:AE45"/>
    <mergeCell ref="A1:AD1"/>
    <mergeCell ref="A2:B2"/>
    <mergeCell ref="H2:P2"/>
    <mergeCell ref="A3:B3"/>
    <mergeCell ref="A16:C16"/>
    <mergeCell ref="A12:C12"/>
    <mergeCell ref="AC6:AC9"/>
    <mergeCell ref="A5:F5"/>
    <mergeCell ref="G5:AE5"/>
    <mergeCell ref="A6:A9"/>
    <mergeCell ref="B6:B9"/>
    <mergeCell ref="C6:C9"/>
    <mergeCell ref="D6:F7"/>
    <mergeCell ref="D8:D9"/>
    <mergeCell ref="E8:E9"/>
    <mergeCell ref="F8:F9"/>
    <mergeCell ref="A43:C43"/>
    <mergeCell ref="A35:C35"/>
    <mergeCell ref="A32:C32"/>
    <mergeCell ref="A29:C29"/>
    <mergeCell ref="A26:C26"/>
    <mergeCell ref="A42:C42"/>
    <mergeCell ref="B37:C37"/>
    <mergeCell ref="B40:C40"/>
    <mergeCell ref="B41:C41"/>
    <mergeCell ref="B38:C38"/>
    <mergeCell ref="B39:C39"/>
  </mergeCells>
  <pageMargins left="0.70866141732283472" right="0.70866141732283472" top="0.74803149606299213" bottom="0.74803149606299213" header="0.31496062992125984" footer="0.31496062992125984"/>
  <pageSetup paperSize="9" scale="50" fitToHeight="0" orientation="landscape" r:id="rId1"/>
  <rowBreaks count="1" manualBreakCount="1">
    <brk id="44" max="3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5"/>
  <sheetViews>
    <sheetView zoomScale="80" zoomScaleNormal="80" zoomScaleSheetLayoutView="80" workbookViewId="0">
      <pane xSplit="30" ySplit="9" topLeftCell="AE25" activePane="bottomRight" state="frozen"/>
      <selection pane="topRight" activeCell="AE1" sqref="AE1"/>
      <selection pane="bottomLeft" activeCell="A10" sqref="A10"/>
      <selection pane="bottomRight" activeCell="AH32" sqref="AH32"/>
    </sheetView>
  </sheetViews>
  <sheetFormatPr defaultRowHeight="15"/>
  <cols>
    <col min="1" max="1" width="6.28515625" style="230" customWidth="1"/>
    <col min="2" max="2" width="53.28515625" customWidth="1"/>
    <col min="3" max="3" width="22.7109375" customWidth="1"/>
    <col min="4" max="4" width="7.28515625" customWidth="1"/>
    <col min="5" max="5" width="9.7109375" customWidth="1"/>
    <col min="6" max="6" width="6" customWidth="1"/>
    <col min="7" max="14" width="7" customWidth="1"/>
    <col min="15" max="15" width="6.42578125" customWidth="1"/>
    <col min="16" max="23" width="5.85546875" customWidth="1"/>
    <col min="24" max="24" width="5.42578125" customWidth="1"/>
    <col min="25" max="25" width="11" customWidth="1"/>
    <col min="26" max="28" width="8.140625" customWidth="1"/>
    <col min="29" max="29" width="8.85546875" customWidth="1"/>
    <col min="30" max="30" width="10.7109375" customWidth="1"/>
    <col min="31" max="31" width="9.42578125" customWidth="1"/>
  </cols>
  <sheetData>
    <row r="1" spans="1:32" s="25" customFormat="1" ht="42.75" customHeight="1">
      <c r="A1" s="484" t="s">
        <v>120</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71"/>
    </row>
    <row r="2" spans="1:32" s="25" customFormat="1" ht="42.75" customHeight="1">
      <c r="A2" s="537" t="s">
        <v>25</v>
      </c>
      <c r="B2" s="538"/>
      <c r="C2" s="426" t="s">
        <v>71</v>
      </c>
      <c r="D2" s="120"/>
      <c r="E2" s="427"/>
      <c r="F2" s="427"/>
      <c r="G2" s="427"/>
      <c r="H2" s="539" t="s">
        <v>121</v>
      </c>
      <c r="I2" s="539"/>
      <c r="J2" s="539"/>
      <c r="K2" s="539"/>
      <c r="L2" s="539"/>
      <c r="M2" s="539"/>
      <c r="N2" s="539"/>
      <c r="O2" s="539"/>
      <c r="P2" s="539"/>
      <c r="Q2" s="428"/>
      <c r="R2" s="428"/>
      <c r="S2" s="428"/>
      <c r="T2" s="428"/>
      <c r="U2" s="428"/>
      <c r="V2" s="428"/>
      <c r="W2" s="428"/>
      <c r="X2" s="428"/>
      <c r="Y2" s="428"/>
      <c r="Z2" s="428"/>
      <c r="AA2" s="428"/>
      <c r="AB2" s="428"/>
      <c r="AC2" s="428"/>
      <c r="AD2" s="428"/>
      <c r="AE2" s="428"/>
      <c r="AF2" s="85"/>
    </row>
    <row r="3" spans="1:32" s="25" customFormat="1" ht="42.75" customHeight="1">
      <c r="A3" s="540" t="s">
        <v>105</v>
      </c>
      <c r="B3" s="541"/>
      <c r="C3" s="429"/>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85"/>
    </row>
    <row r="4" spans="1:32" s="25" customFormat="1" ht="28.5" customHeight="1">
      <c r="A4" s="430"/>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70"/>
    </row>
    <row r="5" spans="1:32" ht="15" customHeight="1">
      <c r="A5" s="553"/>
      <c r="B5" s="554"/>
      <c r="C5" s="554"/>
      <c r="D5" s="554"/>
      <c r="E5" s="554"/>
      <c r="F5" s="555"/>
      <c r="G5" s="556" t="s">
        <v>36</v>
      </c>
      <c r="H5" s="557"/>
      <c r="I5" s="557"/>
      <c r="J5" s="557"/>
      <c r="K5" s="557"/>
      <c r="L5" s="557"/>
      <c r="M5" s="557"/>
      <c r="N5" s="557"/>
      <c r="O5" s="557"/>
      <c r="P5" s="557"/>
      <c r="Q5" s="557"/>
      <c r="R5" s="557"/>
      <c r="S5" s="557"/>
      <c r="T5" s="557"/>
      <c r="U5" s="557"/>
      <c r="V5" s="557"/>
      <c r="W5" s="557"/>
      <c r="X5" s="557"/>
      <c r="Y5" s="557"/>
      <c r="Z5" s="557"/>
      <c r="AA5" s="557"/>
      <c r="AB5" s="557"/>
      <c r="AC5" s="557"/>
      <c r="AD5" s="557"/>
      <c r="AE5" s="558"/>
      <c r="AF5" s="67"/>
    </row>
    <row r="6" spans="1:32" ht="15" customHeight="1">
      <c r="A6" s="559" t="s">
        <v>30</v>
      </c>
      <c r="B6" s="561" t="s">
        <v>31</v>
      </c>
      <c r="C6" s="561" t="s">
        <v>32</v>
      </c>
      <c r="D6" s="562" t="s">
        <v>190</v>
      </c>
      <c r="E6" s="562"/>
      <c r="F6" s="562"/>
      <c r="G6" s="563" t="s">
        <v>122</v>
      </c>
      <c r="H6" s="564"/>
      <c r="I6" s="564"/>
      <c r="J6" s="564"/>
      <c r="K6" s="564"/>
      <c r="L6" s="564"/>
      <c r="M6" s="564"/>
      <c r="N6" s="564"/>
      <c r="O6" s="564"/>
      <c r="P6" s="564"/>
      <c r="Q6" s="564"/>
      <c r="R6" s="564"/>
      <c r="S6" s="564"/>
      <c r="T6" s="564"/>
      <c r="U6" s="564"/>
      <c r="V6" s="564"/>
      <c r="W6" s="564"/>
      <c r="X6" s="565"/>
      <c r="Y6" s="546" t="s">
        <v>39</v>
      </c>
      <c r="Z6" s="546" t="s">
        <v>2</v>
      </c>
      <c r="AA6" s="546" t="s">
        <v>209</v>
      </c>
      <c r="AB6" s="546" t="s">
        <v>210</v>
      </c>
      <c r="AC6" s="546" t="s">
        <v>2</v>
      </c>
      <c r="AD6" s="546" t="s">
        <v>41</v>
      </c>
      <c r="AE6" s="546" t="s">
        <v>40</v>
      </c>
    </row>
    <row r="7" spans="1:32" ht="15" customHeight="1">
      <c r="A7" s="559"/>
      <c r="B7" s="561"/>
      <c r="C7" s="561"/>
      <c r="D7" s="562"/>
      <c r="E7" s="562"/>
      <c r="F7" s="562"/>
      <c r="G7" s="550" t="s">
        <v>123</v>
      </c>
      <c r="H7" s="566"/>
      <c r="I7" s="566"/>
      <c r="J7" s="566"/>
      <c r="K7" s="566"/>
      <c r="L7" s="566"/>
      <c r="M7" s="566"/>
      <c r="N7" s="566"/>
      <c r="O7" s="551"/>
      <c r="P7" s="542" t="s">
        <v>124</v>
      </c>
      <c r="Q7" s="567"/>
      <c r="R7" s="567"/>
      <c r="S7" s="567"/>
      <c r="T7" s="567"/>
      <c r="U7" s="567"/>
      <c r="V7" s="567"/>
      <c r="W7" s="567"/>
      <c r="X7" s="543"/>
      <c r="Y7" s="547"/>
      <c r="Z7" s="547"/>
      <c r="AA7" s="547"/>
      <c r="AB7" s="547"/>
      <c r="AC7" s="547"/>
      <c r="AD7" s="547"/>
      <c r="AE7" s="547"/>
    </row>
    <row r="8" spans="1:32" ht="31.5" customHeight="1">
      <c r="A8" s="560"/>
      <c r="B8" s="544"/>
      <c r="C8" s="544"/>
      <c r="D8" s="544" t="s">
        <v>0</v>
      </c>
      <c r="E8" s="544" t="s">
        <v>33</v>
      </c>
      <c r="F8" s="544" t="s">
        <v>34</v>
      </c>
      <c r="G8" s="550" t="s">
        <v>2</v>
      </c>
      <c r="H8" s="551"/>
      <c r="I8" s="550" t="s">
        <v>209</v>
      </c>
      <c r="J8" s="551"/>
      <c r="K8" s="550" t="s">
        <v>210</v>
      </c>
      <c r="L8" s="551"/>
      <c r="M8" s="550" t="s">
        <v>2</v>
      </c>
      <c r="N8" s="551"/>
      <c r="O8" s="568" t="s">
        <v>1</v>
      </c>
      <c r="P8" s="542" t="s">
        <v>2</v>
      </c>
      <c r="Q8" s="543"/>
      <c r="R8" s="542" t="s">
        <v>209</v>
      </c>
      <c r="S8" s="543"/>
      <c r="T8" s="542" t="s">
        <v>210</v>
      </c>
      <c r="U8" s="543"/>
      <c r="V8" s="542" t="s">
        <v>2</v>
      </c>
      <c r="W8" s="543"/>
      <c r="X8" s="548" t="s">
        <v>1</v>
      </c>
      <c r="Y8" s="547"/>
      <c r="Z8" s="547"/>
      <c r="AA8" s="547"/>
      <c r="AB8" s="547"/>
      <c r="AC8" s="547"/>
      <c r="AD8" s="547"/>
      <c r="AE8" s="547"/>
    </row>
    <row r="9" spans="1:32" ht="50.25" customHeight="1">
      <c r="A9" s="559"/>
      <c r="B9" s="561"/>
      <c r="C9" s="561"/>
      <c r="D9" s="545"/>
      <c r="E9" s="545"/>
      <c r="F9" s="545"/>
      <c r="G9" s="432" t="s">
        <v>37</v>
      </c>
      <c r="H9" s="432" t="s">
        <v>38</v>
      </c>
      <c r="I9" s="432" t="s">
        <v>37</v>
      </c>
      <c r="J9" s="432" t="s">
        <v>38</v>
      </c>
      <c r="K9" s="432" t="s">
        <v>37</v>
      </c>
      <c r="L9" s="432" t="s">
        <v>38</v>
      </c>
      <c r="M9" s="432" t="s">
        <v>37</v>
      </c>
      <c r="N9" s="432" t="s">
        <v>38</v>
      </c>
      <c r="O9" s="569"/>
      <c r="P9" s="433" t="s">
        <v>37</v>
      </c>
      <c r="Q9" s="433" t="s">
        <v>38</v>
      </c>
      <c r="R9" s="433" t="s">
        <v>37</v>
      </c>
      <c r="S9" s="433" t="s">
        <v>38</v>
      </c>
      <c r="T9" s="433" t="s">
        <v>37</v>
      </c>
      <c r="U9" s="433" t="s">
        <v>38</v>
      </c>
      <c r="V9" s="433" t="s">
        <v>37</v>
      </c>
      <c r="W9" s="433" t="s">
        <v>38</v>
      </c>
      <c r="X9" s="549"/>
      <c r="Y9" s="547"/>
      <c r="Z9" s="547"/>
      <c r="AA9" s="547"/>
      <c r="AB9" s="547"/>
      <c r="AC9" s="547"/>
      <c r="AD9" s="547"/>
      <c r="AE9" s="547"/>
    </row>
    <row r="10" spans="1:32" ht="26.25" customHeight="1">
      <c r="A10" s="349" t="s">
        <v>112</v>
      </c>
      <c r="B10" s="350"/>
      <c r="C10" s="351"/>
      <c r="D10" s="350"/>
      <c r="E10" s="350"/>
      <c r="F10" s="350"/>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5"/>
    </row>
    <row r="11" spans="1:32" ht="29.25" customHeight="1">
      <c r="A11" s="396">
        <v>5.0999999999999996</v>
      </c>
      <c r="B11" s="397" t="s">
        <v>113</v>
      </c>
      <c r="C11" s="339" t="str">
        <f>Razem!C40</f>
        <v>0912-7LEK-C5.1-P</v>
      </c>
      <c r="D11" s="340">
        <v>9</v>
      </c>
      <c r="E11" s="341" t="s">
        <v>270</v>
      </c>
      <c r="F11" s="342"/>
      <c r="G11" s="139">
        <v>15</v>
      </c>
      <c r="H11" s="139">
        <v>20</v>
      </c>
      <c r="I11" s="139">
        <v>15</v>
      </c>
      <c r="J11" s="139">
        <v>25</v>
      </c>
      <c r="K11" s="139">
        <v>25</v>
      </c>
      <c r="L11" s="139"/>
      <c r="M11" s="139"/>
      <c r="N11" s="139"/>
      <c r="O11" s="139">
        <v>4</v>
      </c>
      <c r="P11" s="140">
        <v>15</v>
      </c>
      <c r="Q11" s="140">
        <v>25</v>
      </c>
      <c r="R11" s="140">
        <v>25</v>
      </c>
      <c r="S11" s="140">
        <v>25</v>
      </c>
      <c r="T11" s="140">
        <v>35</v>
      </c>
      <c r="U11" s="140"/>
      <c r="V11" s="140"/>
      <c r="W11" s="140"/>
      <c r="X11" s="140">
        <v>5</v>
      </c>
      <c r="Y11" s="336">
        <f t="shared" ref="Y11:Y18" si="0">SUM(G11,P11,I11,K11,M11,R11,T11,V11)</f>
        <v>130</v>
      </c>
      <c r="Z11" s="336">
        <f t="shared" ref="Z11:Z18" si="1">SUM(G11,P11)</f>
        <v>30</v>
      </c>
      <c r="AA11" s="336">
        <f t="shared" ref="AA11:AA18" si="2">SUM(I11,R11)</f>
        <v>40</v>
      </c>
      <c r="AB11" s="336">
        <f t="shared" ref="AB11:AB18" si="3">SUM(K11,T11)</f>
        <v>60</v>
      </c>
      <c r="AC11" s="336">
        <f t="shared" ref="AC11:AC18" si="4">SUM(M11,V11)</f>
        <v>0</v>
      </c>
      <c r="AD11" s="336">
        <f t="shared" ref="AD11:AD18" si="5">SUM(G11,H11,I11,J11,K11,L11,M11,N11,P11,Q11,R11,S11,T11,V11,U11,W11)</f>
        <v>225</v>
      </c>
      <c r="AE11" s="336">
        <f t="shared" ref="AE11:AE18" si="6">SUM(O11,X11)</f>
        <v>9</v>
      </c>
    </row>
    <row r="12" spans="1:32" ht="27.75" customHeight="1">
      <c r="A12" s="396">
        <v>5.2</v>
      </c>
      <c r="B12" s="397" t="s">
        <v>114</v>
      </c>
      <c r="C12" s="339" t="str">
        <f>Razem!C41</f>
        <v>0912-7LEK-C5.2-IW</v>
      </c>
      <c r="D12" s="340">
        <v>9</v>
      </c>
      <c r="E12" s="341" t="s">
        <v>270</v>
      </c>
      <c r="F12" s="342"/>
      <c r="G12" s="139">
        <v>15</v>
      </c>
      <c r="H12" s="139">
        <v>5</v>
      </c>
      <c r="I12" s="139">
        <v>15</v>
      </c>
      <c r="J12" s="139">
        <v>15</v>
      </c>
      <c r="K12" s="139">
        <v>25</v>
      </c>
      <c r="L12" s="139"/>
      <c r="M12" s="139"/>
      <c r="N12" s="139"/>
      <c r="O12" s="139">
        <v>3</v>
      </c>
      <c r="P12" s="140">
        <v>15</v>
      </c>
      <c r="Q12" s="140">
        <v>20</v>
      </c>
      <c r="R12" s="140">
        <v>15</v>
      </c>
      <c r="S12" s="140">
        <v>10</v>
      </c>
      <c r="T12" s="140">
        <v>15</v>
      </c>
      <c r="U12" s="140"/>
      <c r="V12" s="140"/>
      <c r="W12" s="140"/>
      <c r="X12" s="140">
        <v>3</v>
      </c>
      <c r="Y12" s="336">
        <f t="shared" si="0"/>
        <v>100</v>
      </c>
      <c r="Z12" s="336">
        <f t="shared" si="1"/>
        <v>30</v>
      </c>
      <c r="AA12" s="336">
        <f t="shared" si="2"/>
        <v>30</v>
      </c>
      <c r="AB12" s="336">
        <f t="shared" si="3"/>
        <v>40</v>
      </c>
      <c r="AC12" s="336">
        <f t="shared" si="4"/>
        <v>0</v>
      </c>
      <c r="AD12" s="336">
        <f t="shared" si="5"/>
        <v>150</v>
      </c>
      <c r="AE12" s="336">
        <f t="shared" si="6"/>
        <v>6</v>
      </c>
    </row>
    <row r="13" spans="1:32" ht="24" customHeight="1">
      <c r="A13" s="396">
        <v>5.4</v>
      </c>
      <c r="B13" s="397" t="s">
        <v>125</v>
      </c>
      <c r="C13" s="339" t="str">
        <f>Razem!C44</f>
        <v>0912-7LEK-C5.4-N</v>
      </c>
      <c r="D13" s="340">
        <v>7</v>
      </c>
      <c r="E13" s="341">
        <v>7</v>
      </c>
      <c r="F13" s="342"/>
      <c r="G13" s="139">
        <v>15</v>
      </c>
      <c r="H13" s="139">
        <v>20</v>
      </c>
      <c r="I13" s="139">
        <v>15</v>
      </c>
      <c r="J13" s="139">
        <v>20</v>
      </c>
      <c r="K13" s="139">
        <v>30</v>
      </c>
      <c r="L13" s="139"/>
      <c r="M13" s="139"/>
      <c r="N13" s="139"/>
      <c r="O13" s="139">
        <v>4</v>
      </c>
      <c r="P13" s="140"/>
      <c r="Q13" s="140"/>
      <c r="R13" s="140"/>
      <c r="S13" s="140"/>
      <c r="T13" s="140"/>
      <c r="U13" s="140"/>
      <c r="V13" s="140"/>
      <c r="W13" s="140"/>
      <c r="X13" s="140"/>
      <c r="Y13" s="336">
        <f t="shared" si="0"/>
        <v>60</v>
      </c>
      <c r="Z13" s="336">
        <f t="shared" si="1"/>
        <v>15</v>
      </c>
      <c r="AA13" s="336">
        <f t="shared" si="2"/>
        <v>15</v>
      </c>
      <c r="AB13" s="336">
        <f t="shared" si="3"/>
        <v>30</v>
      </c>
      <c r="AC13" s="336">
        <f t="shared" si="4"/>
        <v>0</v>
      </c>
      <c r="AD13" s="336">
        <f t="shared" si="5"/>
        <v>100</v>
      </c>
      <c r="AE13" s="336">
        <f t="shared" si="6"/>
        <v>4</v>
      </c>
    </row>
    <row r="14" spans="1:32" ht="24" customHeight="1">
      <c r="A14" s="396">
        <v>5.5</v>
      </c>
      <c r="B14" s="397" t="s">
        <v>126</v>
      </c>
      <c r="C14" s="339" t="str">
        <f>Razem!C45</f>
        <v>0912-7LEK-C5.5-P</v>
      </c>
      <c r="D14" s="340">
        <v>12</v>
      </c>
      <c r="E14" s="341">
        <v>8</v>
      </c>
      <c r="F14" s="342"/>
      <c r="G14" s="139"/>
      <c r="H14" s="139"/>
      <c r="I14" s="139"/>
      <c r="J14" s="139"/>
      <c r="K14" s="139"/>
      <c r="L14" s="139"/>
      <c r="M14" s="139"/>
      <c r="N14" s="139"/>
      <c r="O14" s="139"/>
      <c r="P14" s="140">
        <v>20</v>
      </c>
      <c r="Q14" s="140">
        <v>20</v>
      </c>
      <c r="R14" s="140">
        <v>20</v>
      </c>
      <c r="S14" s="140">
        <v>15</v>
      </c>
      <c r="T14" s="140">
        <v>25</v>
      </c>
      <c r="U14" s="140"/>
      <c r="V14" s="140"/>
      <c r="W14" s="140"/>
      <c r="X14" s="140">
        <v>4</v>
      </c>
      <c r="Y14" s="336">
        <f t="shared" si="0"/>
        <v>65</v>
      </c>
      <c r="Z14" s="336">
        <f t="shared" si="1"/>
        <v>20</v>
      </c>
      <c r="AA14" s="336">
        <f t="shared" si="2"/>
        <v>20</v>
      </c>
      <c r="AB14" s="336">
        <f t="shared" si="3"/>
        <v>25</v>
      </c>
      <c r="AC14" s="336">
        <f t="shared" si="4"/>
        <v>0</v>
      </c>
      <c r="AD14" s="336">
        <f t="shared" si="5"/>
        <v>100</v>
      </c>
      <c r="AE14" s="336">
        <f t="shared" si="6"/>
        <v>4</v>
      </c>
    </row>
    <row r="15" spans="1:32" ht="24" customHeight="1">
      <c r="A15" s="396">
        <v>5.6</v>
      </c>
      <c r="B15" s="397" t="s">
        <v>127</v>
      </c>
      <c r="C15" s="339" t="str">
        <f>Razem!C46</f>
        <v>0912-7LEK-C5.6-O</v>
      </c>
      <c r="D15" s="340">
        <v>7</v>
      </c>
      <c r="E15" s="341">
        <v>7</v>
      </c>
      <c r="F15" s="342"/>
      <c r="G15" s="139">
        <v>15</v>
      </c>
      <c r="H15" s="139">
        <v>15</v>
      </c>
      <c r="I15" s="139">
        <v>15</v>
      </c>
      <c r="J15" s="139">
        <v>30</v>
      </c>
      <c r="K15" s="139">
        <v>25</v>
      </c>
      <c r="L15" s="139"/>
      <c r="M15" s="139"/>
      <c r="N15" s="139"/>
      <c r="O15" s="139">
        <v>4</v>
      </c>
      <c r="P15" s="140"/>
      <c r="Q15" s="140"/>
      <c r="R15" s="140"/>
      <c r="S15" s="140"/>
      <c r="T15" s="140"/>
      <c r="U15" s="140"/>
      <c r="V15" s="140"/>
      <c r="W15" s="140"/>
      <c r="X15" s="140"/>
      <c r="Y15" s="336">
        <f t="shared" si="0"/>
        <v>55</v>
      </c>
      <c r="Z15" s="336">
        <f t="shared" si="1"/>
        <v>15</v>
      </c>
      <c r="AA15" s="336">
        <f t="shared" si="2"/>
        <v>15</v>
      </c>
      <c r="AB15" s="336">
        <f t="shared" si="3"/>
        <v>25</v>
      </c>
      <c r="AC15" s="336">
        <f t="shared" si="4"/>
        <v>0</v>
      </c>
      <c r="AD15" s="336">
        <f t="shared" si="5"/>
        <v>100</v>
      </c>
      <c r="AE15" s="336">
        <f t="shared" si="6"/>
        <v>4</v>
      </c>
    </row>
    <row r="16" spans="1:32" ht="24" customHeight="1">
      <c r="A16" s="396">
        <v>5.9</v>
      </c>
      <c r="B16" s="397" t="s">
        <v>128</v>
      </c>
      <c r="C16" s="339" t="str">
        <f>Razem!C49</f>
        <v>0912-7LEK-C5.9-IZ</v>
      </c>
      <c r="D16" s="340">
        <v>7</v>
      </c>
      <c r="E16" s="341">
        <v>7</v>
      </c>
      <c r="F16" s="342"/>
      <c r="G16" s="449">
        <v>20</v>
      </c>
      <c r="H16" s="449">
        <v>15</v>
      </c>
      <c r="I16" s="449">
        <v>15</v>
      </c>
      <c r="J16" s="449">
        <v>10</v>
      </c>
      <c r="K16" s="449">
        <v>15</v>
      </c>
      <c r="L16" s="139"/>
      <c r="M16" s="139"/>
      <c r="N16" s="139"/>
      <c r="O16" s="449">
        <v>3</v>
      </c>
      <c r="P16" s="140"/>
      <c r="Q16" s="140"/>
      <c r="R16" s="140"/>
      <c r="S16" s="140"/>
      <c r="T16" s="140"/>
      <c r="U16" s="140"/>
      <c r="V16" s="140"/>
      <c r="W16" s="140"/>
      <c r="X16" s="140"/>
      <c r="Y16" s="336">
        <f t="shared" si="0"/>
        <v>50</v>
      </c>
      <c r="Z16" s="336">
        <f t="shared" si="1"/>
        <v>20</v>
      </c>
      <c r="AA16" s="336">
        <f t="shared" si="2"/>
        <v>15</v>
      </c>
      <c r="AB16" s="336">
        <f t="shared" si="3"/>
        <v>15</v>
      </c>
      <c r="AC16" s="336">
        <f t="shared" si="4"/>
        <v>0</v>
      </c>
      <c r="AD16" s="336">
        <f t="shared" si="5"/>
        <v>75</v>
      </c>
      <c r="AE16" s="336">
        <f t="shared" si="6"/>
        <v>3</v>
      </c>
    </row>
    <row r="17" spans="1:31" ht="24" customHeight="1">
      <c r="A17" s="398">
        <v>5.0999999999999996</v>
      </c>
      <c r="B17" s="397" t="s">
        <v>129</v>
      </c>
      <c r="C17" s="339" t="str">
        <f>Razem!C50</f>
        <v>0912-7LEK-C5.1-R</v>
      </c>
      <c r="D17" s="340">
        <v>7</v>
      </c>
      <c r="E17" s="341">
        <v>7</v>
      </c>
      <c r="F17" s="342"/>
      <c r="G17" s="139">
        <v>15</v>
      </c>
      <c r="H17" s="139">
        <v>15</v>
      </c>
      <c r="I17" s="139">
        <v>15</v>
      </c>
      <c r="J17" s="139">
        <v>10</v>
      </c>
      <c r="K17" s="139">
        <v>20</v>
      </c>
      <c r="L17" s="139"/>
      <c r="M17" s="139"/>
      <c r="N17" s="139"/>
      <c r="O17" s="139">
        <v>3</v>
      </c>
      <c r="P17" s="140"/>
      <c r="Q17" s="140"/>
      <c r="R17" s="140"/>
      <c r="S17" s="140"/>
      <c r="T17" s="140"/>
      <c r="U17" s="140"/>
      <c r="V17" s="140"/>
      <c r="W17" s="140"/>
      <c r="X17" s="140"/>
      <c r="Y17" s="336">
        <f t="shared" si="0"/>
        <v>50</v>
      </c>
      <c r="Z17" s="336">
        <f t="shared" si="1"/>
        <v>15</v>
      </c>
      <c r="AA17" s="336">
        <f t="shared" si="2"/>
        <v>15</v>
      </c>
      <c r="AB17" s="336">
        <f t="shared" si="3"/>
        <v>20</v>
      </c>
      <c r="AC17" s="336">
        <f t="shared" si="4"/>
        <v>0</v>
      </c>
      <c r="AD17" s="336">
        <f t="shared" si="5"/>
        <v>75</v>
      </c>
      <c r="AE17" s="336">
        <f t="shared" si="6"/>
        <v>3</v>
      </c>
    </row>
    <row r="18" spans="1:31" ht="24" customHeight="1">
      <c r="A18" s="398">
        <v>5.12</v>
      </c>
      <c r="B18" s="397" t="s">
        <v>130</v>
      </c>
      <c r="C18" s="339" t="str">
        <f>Razem!C52</f>
        <v>0912-7LEK-C5.12-CK</v>
      </c>
      <c r="D18" s="340">
        <v>8</v>
      </c>
      <c r="E18" s="341">
        <v>8</v>
      </c>
      <c r="F18" s="342"/>
      <c r="G18" s="139"/>
      <c r="H18" s="139"/>
      <c r="I18" s="139"/>
      <c r="J18" s="139"/>
      <c r="K18" s="139"/>
      <c r="L18" s="139"/>
      <c r="M18" s="139"/>
      <c r="N18" s="139"/>
      <c r="O18" s="139"/>
      <c r="P18" s="450">
        <v>30</v>
      </c>
      <c r="Q18" s="450">
        <v>20</v>
      </c>
      <c r="R18" s="450">
        <v>35</v>
      </c>
      <c r="S18" s="450">
        <v>15</v>
      </c>
      <c r="T18" s="450"/>
      <c r="U18" s="450"/>
      <c r="V18" s="450"/>
      <c r="W18" s="450"/>
      <c r="X18" s="450">
        <v>4</v>
      </c>
      <c r="Y18" s="336">
        <f t="shared" si="0"/>
        <v>65</v>
      </c>
      <c r="Z18" s="336">
        <f t="shared" si="1"/>
        <v>30</v>
      </c>
      <c r="AA18" s="336">
        <f t="shared" si="2"/>
        <v>35</v>
      </c>
      <c r="AB18" s="336">
        <f t="shared" si="3"/>
        <v>0</v>
      </c>
      <c r="AC18" s="336">
        <f t="shared" si="4"/>
        <v>0</v>
      </c>
      <c r="AD18" s="336">
        <f t="shared" si="5"/>
        <v>100</v>
      </c>
      <c r="AE18" s="336">
        <f t="shared" si="6"/>
        <v>4</v>
      </c>
    </row>
    <row r="19" spans="1:31" ht="15.75">
      <c r="A19" s="515" t="s">
        <v>24</v>
      </c>
      <c r="B19" s="516"/>
      <c r="C19" s="517"/>
      <c r="D19" s="345"/>
      <c r="E19" s="399"/>
      <c r="F19" s="345"/>
      <c r="G19" s="348">
        <f t="shared" ref="G19:X19" si="7">SUM(G11:G18)</f>
        <v>95</v>
      </c>
      <c r="H19" s="348">
        <f t="shared" si="7"/>
        <v>90</v>
      </c>
      <c r="I19" s="348">
        <f t="shared" si="7"/>
        <v>90</v>
      </c>
      <c r="J19" s="348">
        <f t="shared" si="7"/>
        <v>110</v>
      </c>
      <c r="K19" s="348">
        <f t="shared" si="7"/>
        <v>140</v>
      </c>
      <c r="L19" s="348">
        <f t="shared" si="7"/>
        <v>0</v>
      </c>
      <c r="M19" s="348">
        <f t="shared" si="7"/>
        <v>0</v>
      </c>
      <c r="N19" s="348">
        <f t="shared" si="7"/>
        <v>0</v>
      </c>
      <c r="O19" s="348">
        <f t="shared" si="7"/>
        <v>21</v>
      </c>
      <c r="P19" s="348">
        <f t="shared" si="7"/>
        <v>80</v>
      </c>
      <c r="Q19" s="348">
        <f t="shared" si="7"/>
        <v>85</v>
      </c>
      <c r="R19" s="348">
        <f t="shared" si="7"/>
        <v>95</v>
      </c>
      <c r="S19" s="348">
        <f t="shared" si="7"/>
        <v>65</v>
      </c>
      <c r="T19" s="348">
        <f t="shared" si="7"/>
        <v>75</v>
      </c>
      <c r="U19" s="348">
        <f t="shared" si="7"/>
        <v>0</v>
      </c>
      <c r="V19" s="348">
        <f t="shared" si="7"/>
        <v>0</v>
      </c>
      <c r="W19" s="348">
        <f t="shared" si="7"/>
        <v>0</v>
      </c>
      <c r="X19" s="348">
        <f t="shared" si="7"/>
        <v>16</v>
      </c>
      <c r="Y19" s="348">
        <f>SUM(Y11:Y18)</f>
        <v>575</v>
      </c>
      <c r="Z19" s="348">
        <f>SUM(Z11:Z18)</f>
        <v>175</v>
      </c>
      <c r="AA19" s="348">
        <f t="shared" ref="AA19:AC19" si="8">SUM(AA11:AA18)</f>
        <v>185</v>
      </c>
      <c r="AB19" s="348">
        <f t="shared" si="8"/>
        <v>215</v>
      </c>
      <c r="AC19" s="348">
        <f t="shared" si="8"/>
        <v>0</v>
      </c>
      <c r="AD19" s="348">
        <f>SUM(AD11:AD18)</f>
        <v>925</v>
      </c>
      <c r="AE19" s="348">
        <f t="shared" ref="AE19" si="9">SUM(AE11:AE18)</f>
        <v>37</v>
      </c>
    </row>
    <row r="20" spans="1:31" ht="25.5" customHeight="1">
      <c r="A20" s="349" t="s">
        <v>117</v>
      </c>
      <c r="B20" s="350"/>
      <c r="C20" s="351"/>
      <c r="D20" s="350"/>
      <c r="E20" s="434"/>
      <c r="F20" s="350"/>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5"/>
    </row>
    <row r="21" spans="1:31" ht="25.5" customHeight="1">
      <c r="A21" s="396">
        <v>6.1</v>
      </c>
      <c r="B21" s="397" t="s">
        <v>131</v>
      </c>
      <c r="C21" s="339" t="str">
        <f>Razem!C55</f>
        <v>0912-7LEK-C6.1-AiIT</v>
      </c>
      <c r="D21" s="340">
        <v>8</v>
      </c>
      <c r="E21" s="341">
        <v>7.8</v>
      </c>
      <c r="F21" s="342"/>
      <c r="G21" s="139">
        <v>15</v>
      </c>
      <c r="H21" s="139">
        <v>10</v>
      </c>
      <c r="I21" s="139">
        <v>15</v>
      </c>
      <c r="J21" s="139">
        <v>10</v>
      </c>
      <c r="K21" s="139">
        <v>25</v>
      </c>
      <c r="L21" s="139"/>
      <c r="M21" s="139"/>
      <c r="N21" s="139"/>
      <c r="O21" s="139">
        <v>3</v>
      </c>
      <c r="P21" s="140">
        <v>15</v>
      </c>
      <c r="Q21" s="140">
        <v>5</v>
      </c>
      <c r="R21" s="140">
        <v>15</v>
      </c>
      <c r="S21" s="140">
        <v>5</v>
      </c>
      <c r="T21" s="140">
        <v>10</v>
      </c>
      <c r="U21" s="140"/>
      <c r="V21" s="140"/>
      <c r="W21" s="140"/>
      <c r="X21" s="140">
        <v>2</v>
      </c>
      <c r="Y21" s="336">
        <f>SUM(G21,P21,I21,K21,M21,R21,T21,V21)</f>
        <v>95</v>
      </c>
      <c r="Z21" s="336">
        <f>SUM(G21,P21)</f>
        <v>30</v>
      </c>
      <c r="AA21" s="336">
        <f>SUM(I21,R21)</f>
        <v>30</v>
      </c>
      <c r="AB21" s="336">
        <f t="shared" ref="AB21:AC23" si="10">SUM(K21,T21)</f>
        <v>35</v>
      </c>
      <c r="AC21" s="336">
        <f t="shared" si="10"/>
        <v>0</v>
      </c>
      <c r="AD21" s="336">
        <f>SUM(G21:N21,P21:W21)</f>
        <v>125</v>
      </c>
      <c r="AE21" s="336">
        <f>SUM(O21,X21)</f>
        <v>5</v>
      </c>
    </row>
    <row r="22" spans="1:31" ht="15.75">
      <c r="A22" s="396">
        <v>6.2</v>
      </c>
      <c r="B22" s="397" t="s">
        <v>118</v>
      </c>
      <c r="C22" s="339" t="str">
        <f>Razem!C56</f>
        <v>0912-7LEK-C6.2-G</v>
      </c>
      <c r="D22" s="340">
        <v>10</v>
      </c>
      <c r="E22" s="341" t="s">
        <v>223</v>
      </c>
      <c r="F22" s="342"/>
      <c r="G22" s="139">
        <v>15</v>
      </c>
      <c r="H22" s="139">
        <v>10</v>
      </c>
      <c r="I22" s="139">
        <v>15</v>
      </c>
      <c r="J22" s="139">
        <v>10</v>
      </c>
      <c r="K22" s="139">
        <v>25</v>
      </c>
      <c r="L22" s="139"/>
      <c r="M22" s="139"/>
      <c r="N22" s="139"/>
      <c r="O22" s="139">
        <v>3</v>
      </c>
      <c r="P22" s="140">
        <v>15</v>
      </c>
      <c r="Q22" s="140">
        <v>5</v>
      </c>
      <c r="R22" s="140">
        <v>15</v>
      </c>
      <c r="S22" s="140">
        <v>15</v>
      </c>
      <c r="T22" s="140"/>
      <c r="U22" s="140"/>
      <c r="V22" s="140"/>
      <c r="W22" s="140"/>
      <c r="X22" s="140">
        <v>2</v>
      </c>
      <c r="Y22" s="336">
        <f>SUM(G22,P22,I22,K22,M22,R22,T22,V22)</f>
        <v>85</v>
      </c>
      <c r="Z22" s="336">
        <f>SUM(G22,P22)</f>
        <v>30</v>
      </c>
      <c r="AA22" s="336">
        <f>SUM(I22,R22)</f>
        <v>30</v>
      </c>
      <c r="AB22" s="336">
        <f t="shared" si="10"/>
        <v>25</v>
      </c>
      <c r="AC22" s="336">
        <f t="shared" si="10"/>
        <v>0</v>
      </c>
      <c r="AD22" s="336">
        <f>SUM(G22:N22,P22:W22)</f>
        <v>125</v>
      </c>
      <c r="AE22" s="336">
        <f>SUM(O22,X22)</f>
        <v>5</v>
      </c>
    </row>
    <row r="23" spans="1:31" ht="28.5" customHeight="1">
      <c r="A23" s="398">
        <v>6.13</v>
      </c>
      <c r="B23" s="397" t="s">
        <v>276</v>
      </c>
      <c r="C23" s="339" t="str">
        <f>Razem!C67</f>
        <v>0912-7LEK-C6.13-DO</v>
      </c>
      <c r="D23" s="340">
        <v>8</v>
      </c>
      <c r="E23" s="341">
        <v>8</v>
      </c>
      <c r="F23" s="342"/>
      <c r="G23" s="139"/>
      <c r="H23" s="139"/>
      <c r="I23" s="139"/>
      <c r="J23" s="139"/>
      <c r="K23" s="139"/>
      <c r="L23" s="139"/>
      <c r="M23" s="139"/>
      <c r="N23" s="139"/>
      <c r="O23" s="139"/>
      <c r="P23" s="140">
        <v>15</v>
      </c>
      <c r="Q23" s="140">
        <v>10</v>
      </c>
      <c r="R23" s="140">
        <v>15</v>
      </c>
      <c r="S23" s="140">
        <v>10</v>
      </c>
      <c r="T23" s="140">
        <v>25</v>
      </c>
      <c r="U23" s="140"/>
      <c r="V23" s="140"/>
      <c r="W23" s="140"/>
      <c r="X23" s="140">
        <v>3</v>
      </c>
      <c r="Y23" s="336">
        <f>SUM(G23,P23,I23,K23,M23,R23,T23,V23)</f>
        <v>55</v>
      </c>
      <c r="Z23" s="336">
        <f>SUM(G23,P23)</f>
        <v>15</v>
      </c>
      <c r="AA23" s="336">
        <f>SUM(I23,R23)</f>
        <v>15</v>
      </c>
      <c r="AB23" s="336">
        <f t="shared" si="10"/>
        <v>25</v>
      </c>
      <c r="AC23" s="336">
        <f t="shared" si="10"/>
        <v>0</v>
      </c>
      <c r="AD23" s="336">
        <f>SUM(G23:N23,P23:W23)</f>
        <v>75</v>
      </c>
      <c r="AE23" s="336">
        <f>SUM(O23,X23)</f>
        <v>3</v>
      </c>
    </row>
    <row r="24" spans="1:31" ht="15.75">
      <c r="A24" s="515" t="s">
        <v>24</v>
      </c>
      <c r="B24" s="516"/>
      <c r="C24" s="517"/>
      <c r="D24" s="345"/>
      <c r="E24" s="345"/>
      <c r="F24" s="345"/>
      <c r="G24" s="348">
        <f t="shared" ref="G24:X24" si="11">SUM(G21:G23)</f>
        <v>30</v>
      </c>
      <c r="H24" s="348">
        <f t="shared" si="11"/>
        <v>20</v>
      </c>
      <c r="I24" s="348">
        <f t="shared" si="11"/>
        <v>30</v>
      </c>
      <c r="J24" s="348">
        <f t="shared" si="11"/>
        <v>20</v>
      </c>
      <c r="K24" s="348">
        <f t="shared" si="11"/>
        <v>50</v>
      </c>
      <c r="L24" s="348">
        <f t="shared" si="11"/>
        <v>0</v>
      </c>
      <c r="M24" s="348">
        <f t="shared" si="11"/>
        <v>0</v>
      </c>
      <c r="N24" s="348">
        <f t="shared" si="11"/>
        <v>0</v>
      </c>
      <c r="O24" s="348">
        <f t="shared" si="11"/>
        <v>6</v>
      </c>
      <c r="P24" s="348">
        <f t="shared" si="11"/>
        <v>45</v>
      </c>
      <c r="Q24" s="348">
        <f t="shared" si="11"/>
        <v>20</v>
      </c>
      <c r="R24" s="348">
        <f t="shared" si="11"/>
        <v>45</v>
      </c>
      <c r="S24" s="348">
        <f t="shared" si="11"/>
        <v>30</v>
      </c>
      <c r="T24" s="348">
        <f t="shared" si="11"/>
        <v>35</v>
      </c>
      <c r="U24" s="348">
        <f t="shared" si="11"/>
        <v>0</v>
      </c>
      <c r="V24" s="348">
        <f t="shared" si="11"/>
        <v>0</v>
      </c>
      <c r="W24" s="348">
        <f t="shared" si="11"/>
        <v>0</v>
      </c>
      <c r="X24" s="348">
        <f t="shared" si="11"/>
        <v>7</v>
      </c>
      <c r="Y24" s="348">
        <f t="shared" ref="Y24:AE24" si="12">SUM(Y21:Y23)</f>
        <v>235</v>
      </c>
      <c r="Z24" s="348">
        <f t="shared" si="12"/>
        <v>75</v>
      </c>
      <c r="AA24" s="348">
        <f t="shared" si="12"/>
        <v>75</v>
      </c>
      <c r="AB24" s="348">
        <f t="shared" si="12"/>
        <v>85</v>
      </c>
      <c r="AC24" s="348">
        <f t="shared" si="12"/>
        <v>0</v>
      </c>
      <c r="AD24" s="348">
        <f t="shared" si="12"/>
        <v>325</v>
      </c>
      <c r="AE24" s="348">
        <f t="shared" si="12"/>
        <v>13</v>
      </c>
    </row>
    <row r="25" spans="1:31" ht="25.5" customHeight="1">
      <c r="A25" s="349" t="s">
        <v>55</v>
      </c>
      <c r="B25" s="350"/>
      <c r="C25" s="351"/>
      <c r="D25" s="350"/>
      <c r="E25" s="350"/>
      <c r="F25" s="350"/>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5"/>
    </row>
    <row r="26" spans="1:31" ht="30.75" customHeight="1">
      <c r="A26" s="396">
        <v>9.5</v>
      </c>
      <c r="B26" s="397" t="s">
        <v>132</v>
      </c>
      <c r="C26" s="339" t="str">
        <f>Razem!C91</f>
        <v>0912-7LEK-C9.5-I</v>
      </c>
      <c r="D26" s="340"/>
      <c r="E26" s="342">
        <v>8</v>
      </c>
      <c r="F26" s="342"/>
      <c r="G26" s="139"/>
      <c r="H26" s="139"/>
      <c r="I26" s="139"/>
      <c r="J26" s="139"/>
      <c r="K26" s="139"/>
      <c r="L26" s="139"/>
      <c r="M26" s="139"/>
      <c r="N26" s="139"/>
      <c r="O26" s="139"/>
      <c r="P26" s="140"/>
      <c r="Q26" s="140"/>
      <c r="R26" s="140"/>
      <c r="S26" s="140"/>
      <c r="T26" s="140">
        <v>60</v>
      </c>
      <c r="U26" s="140"/>
      <c r="V26" s="140"/>
      <c r="W26" s="140"/>
      <c r="X26" s="140">
        <v>2</v>
      </c>
      <c r="Y26" s="336">
        <f>SUM(G26,P26,I26,K26,M26,R26,T26,V26)</f>
        <v>60</v>
      </c>
      <c r="Z26" s="336">
        <f>SUM(F26,O26)</f>
        <v>0</v>
      </c>
      <c r="AA26" s="336">
        <f>SUM(I26,R26)</f>
        <v>0</v>
      </c>
      <c r="AB26" s="336">
        <f>SUM(K26,T26)</f>
        <v>60</v>
      </c>
      <c r="AC26" s="336">
        <f>SUM(L26,U26)</f>
        <v>0</v>
      </c>
      <c r="AD26" s="336">
        <f>SUM(G26:N26,P26:W26)</f>
        <v>60</v>
      </c>
      <c r="AE26" s="336">
        <f>SUM(O26,X26)</f>
        <v>2</v>
      </c>
    </row>
    <row r="27" spans="1:31" ht="30.75" customHeight="1">
      <c r="A27" s="396">
        <v>9.6</v>
      </c>
      <c r="B27" s="397" t="s">
        <v>113</v>
      </c>
      <c r="C27" s="339" t="str">
        <f>Razem!C92</f>
        <v>0912-7LEK-C9.6-P</v>
      </c>
      <c r="D27" s="340"/>
      <c r="E27" s="342">
        <v>8</v>
      </c>
      <c r="F27" s="342"/>
      <c r="G27" s="139"/>
      <c r="H27" s="139"/>
      <c r="I27" s="139"/>
      <c r="J27" s="139"/>
      <c r="K27" s="139"/>
      <c r="L27" s="139"/>
      <c r="M27" s="139"/>
      <c r="N27" s="139"/>
      <c r="O27" s="139"/>
      <c r="P27" s="140"/>
      <c r="Q27" s="140"/>
      <c r="R27" s="140"/>
      <c r="S27" s="140"/>
      <c r="T27" s="140">
        <v>60</v>
      </c>
      <c r="U27" s="140"/>
      <c r="V27" s="140"/>
      <c r="W27" s="140"/>
      <c r="X27" s="140">
        <v>2</v>
      </c>
      <c r="Y27" s="336">
        <f>SUM(G27,I27,K27,M27,P27,R27,T27,V27)</f>
        <v>60</v>
      </c>
      <c r="Z27" s="336">
        <f>SUM(F27,O27)</f>
        <v>0</v>
      </c>
      <c r="AA27" s="336">
        <f>SUM(I27,R27)</f>
        <v>0</v>
      </c>
      <c r="AB27" s="336">
        <f>SUM(K27,T27)</f>
        <v>60</v>
      </c>
      <c r="AC27" s="336">
        <f>SUM(L27,U27)</f>
        <v>0</v>
      </c>
      <c r="AD27" s="336">
        <f>SUM(G27:N27,P27:W27)</f>
        <v>60</v>
      </c>
      <c r="AE27" s="336">
        <f>SUM(O27,X27)</f>
        <v>2</v>
      </c>
    </row>
    <row r="28" spans="1:31" ht="15.75">
      <c r="A28" s="515" t="s">
        <v>24</v>
      </c>
      <c r="B28" s="516"/>
      <c r="C28" s="517"/>
      <c r="D28" s="345"/>
      <c r="E28" s="345"/>
      <c r="F28" s="345"/>
      <c r="G28" s="348">
        <f t="shared" ref="G28:X28" si="13">SUM(G26:G27)</f>
        <v>0</v>
      </c>
      <c r="H28" s="348">
        <f t="shared" si="13"/>
        <v>0</v>
      </c>
      <c r="I28" s="348">
        <f t="shared" si="13"/>
        <v>0</v>
      </c>
      <c r="J28" s="348">
        <f t="shared" si="13"/>
        <v>0</v>
      </c>
      <c r="K28" s="348">
        <f t="shared" si="13"/>
        <v>0</v>
      </c>
      <c r="L28" s="348">
        <f t="shared" si="13"/>
        <v>0</v>
      </c>
      <c r="M28" s="348">
        <f t="shared" si="13"/>
        <v>0</v>
      </c>
      <c r="N28" s="348">
        <f t="shared" si="13"/>
        <v>0</v>
      </c>
      <c r="O28" s="348">
        <f t="shared" si="13"/>
        <v>0</v>
      </c>
      <c r="P28" s="348">
        <f t="shared" si="13"/>
        <v>0</v>
      </c>
      <c r="Q28" s="348">
        <f t="shared" si="13"/>
        <v>0</v>
      </c>
      <c r="R28" s="348">
        <f t="shared" si="13"/>
        <v>0</v>
      </c>
      <c r="S28" s="348">
        <f t="shared" si="13"/>
        <v>0</v>
      </c>
      <c r="T28" s="348">
        <f t="shared" si="13"/>
        <v>120</v>
      </c>
      <c r="U28" s="348">
        <f t="shared" si="13"/>
        <v>0</v>
      </c>
      <c r="V28" s="348">
        <f t="shared" si="13"/>
        <v>0</v>
      </c>
      <c r="W28" s="348">
        <f t="shared" si="13"/>
        <v>0</v>
      </c>
      <c r="X28" s="348">
        <f t="shared" si="13"/>
        <v>4</v>
      </c>
      <c r="Y28" s="348">
        <f>SUM(Y26:Y27)</f>
        <v>120</v>
      </c>
      <c r="Z28" s="348">
        <f>SUM(Z26:Z27)</f>
        <v>0</v>
      </c>
      <c r="AA28" s="348">
        <f t="shared" ref="AA28:AE28" si="14">SUM(AA26:AA27)</f>
        <v>0</v>
      </c>
      <c r="AB28" s="348">
        <f t="shared" si="14"/>
        <v>120</v>
      </c>
      <c r="AC28" s="348">
        <f t="shared" si="14"/>
        <v>0</v>
      </c>
      <c r="AD28" s="348">
        <f t="shared" si="14"/>
        <v>120</v>
      </c>
      <c r="AE28" s="348">
        <f t="shared" si="14"/>
        <v>4</v>
      </c>
    </row>
    <row r="29" spans="1:31" ht="15.75">
      <c r="A29" s="349" t="s">
        <v>268</v>
      </c>
      <c r="B29" s="350"/>
      <c r="C29" s="351"/>
      <c r="D29" s="353"/>
      <c r="E29" s="353"/>
      <c r="F29" s="353"/>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5"/>
    </row>
    <row r="30" spans="1:31" ht="30.75" customHeight="1">
      <c r="A30" s="396">
        <v>10.6</v>
      </c>
      <c r="B30" s="368" t="s">
        <v>60</v>
      </c>
      <c r="C30" s="339" t="str">
        <f>Razem!C100</f>
        <v>0912-7LEK-A10.6-PF</v>
      </c>
      <c r="D30" s="340"/>
      <c r="E30" s="400"/>
      <c r="F30" s="370" t="s">
        <v>3</v>
      </c>
      <c r="G30" s="139"/>
      <c r="H30" s="139"/>
      <c r="I30" s="139">
        <v>15</v>
      </c>
      <c r="J30" s="139"/>
      <c r="K30" s="139"/>
      <c r="L30" s="139"/>
      <c r="M30" s="139"/>
      <c r="N30" s="139"/>
      <c r="O30" s="139">
        <v>0</v>
      </c>
      <c r="P30" s="140"/>
      <c r="Q30" s="140"/>
      <c r="R30" s="140">
        <v>15</v>
      </c>
      <c r="S30" s="140"/>
      <c r="T30" s="140"/>
      <c r="U30" s="140"/>
      <c r="V30" s="140"/>
      <c r="W30" s="140"/>
      <c r="X30" s="140">
        <v>0</v>
      </c>
      <c r="Y30" s="371">
        <f>SUM(G30,I30,K30,M30,P30,R30,T30,V30)</f>
        <v>30</v>
      </c>
      <c r="Z30" s="371">
        <f>SUM(G30,P30)</f>
        <v>0</v>
      </c>
      <c r="AA30" s="371">
        <f>SUM(I30,R30)</f>
        <v>30</v>
      </c>
      <c r="AB30" s="371">
        <f>SUM(K30,T30)</f>
        <v>0</v>
      </c>
      <c r="AC30" s="371">
        <f>SUM(M30,V30)</f>
        <v>0</v>
      </c>
      <c r="AD30" s="371">
        <f>SUM(G30:N30,P30:W30)</f>
        <v>30</v>
      </c>
      <c r="AE30" s="371">
        <f>SUM(O30,X30)</f>
        <v>0</v>
      </c>
    </row>
    <row r="31" spans="1:31" ht="15.75">
      <c r="A31" s="515" t="s">
        <v>24</v>
      </c>
      <c r="B31" s="516"/>
      <c r="C31" s="517"/>
      <c r="D31" s="345"/>
      <c r="E31" s="345"/>
      <c r="F31" s="345"/>
      <c r="G31" s="348">
        <f t="shared" ref="G31:X31" si="15">SUM(G30:G30)</f>
        <v>0</v>
      </c>
      <c r="H31" s="348">
        <f t="shared" si="15"/>
        <v>0</v>
      </c>
      <c r="I31" s="348">
        <f t="shared" si="15"/>
        <v>15</v>
      </c>
      <c r="J31" s="348">
        <f t="shared" si="15"/>
        <v>0</v>
      </c>
      <c r="K31" s="348">
        <f t="shared" si="15"/>
        <v>0</v>
      </c>
      <c r="L31" s="348">
        <f t="shared" si="15"/>
        <v>0</v>
      </c>
      <c r="M31" s="348">
        <f t="shared" si="15"/>
        <v>0</v>
      </c>
      <c r="N31" s="348">
        <f t="shared" si="15"/>
        <v>0</v>
      </c>
      <c r="O31" s="348">
        <f t="shared" si="15"/>
        <v>0</v>
      </c>
      <c r="P31" s="348">
        <f t="shared" si="15"/>
        <v>0</v>
      </c>
      <c r="Q31" s="348">
        <f t="shared" si="15"/>
        <v>0</v>
      </c>
      <c r="R31" s="348">
        <f t="shared" si="15"/>
        <v>15</v>
      </c>
      <c r="S31" s="348">
        <f t="shared" si="15"/>
        <v>0</v>
      </c>
      <c r="T31" s="348">
        <f t="shared" si="15"/>
        <v>0</v>
      </c>
      <c r="U31" s="348">
        <f t="shared" si="15"/>
        <v>0</v>
      </c>
      <c r="V31" s="348">
        <f t="shared" si="15"/>
        <v>0</v>
      </c>
      <c r="W31" s="348">
        <f t="shared" si="15"/>
        <v>0</v>
      </c>
      <c r="X31" s="348">
        <f t="shared" si="15"/>
        <v>0</v>
      </c>
      <c r="Y31" s="348">
        <f t="shared" ref="Y31:AE31" si="16">SUM(Y30:Y30)</f>
        <v>30</v>
      </c>
      <c r="Z31" s="348">
        <f t="shared" si="16"/>
        <v>0</v>
      </c>
      <c r="AA31" s="348">
        <f t="shared" si="16"/>
        <v>30</v>
      </c>
      <c r="AB31" s="348">
        <f t="shared" si="16"/>
        <v>0</v>
      </c>
      <c r="AC31" s="348">
        <f t="shared" si="16"/>
        <v>0</v>
      </c>
      <c r="AD31" s="348">
        <f t="shared" si="16"/>
        <v>30</v>
      </c>
      <c r="AE31" s="348">
        <f t="shared" si="16"/>
        <v>0</v>
      </c>
    </row>
    <row r="32" spans="1:31" ht="21.75" customHeight="1">
      <c r="A32" s="349" t="s">
        <v>61</v>
      </c>
      <c r="B32" s="350"/>
      <c r="C32" s="351"/>
      <c r="D32" s="350"/>
      <c r="E32" s="350"/>
      <c r="F32" s="350"/>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5"/>
    </row>
    <row r="33" spans="1:31" ht="30" customHeight="1">
      <c r="A33" s="362">
        <v>16</v>
      </c>
      <c r="B33" s="528" t="s">
        <v>119</v>
      </c>
      <c r="C33" s="529"/>
      <c r="D33" s="340"/>
      <c r="E33" s="342">
        <v>7</v>
      </c>
      <c r="F33" s="342"/>
      <c r="G33" s="139">
        <v>15</v>
      </c>
      <c r="H33" s="139">
        <v>10</v>
      </c>
      <c r="I33" s="139"/>
      <c r="J33" s="139"/>
      <c r="K33" s="139"/>
      <c r="L33" s="139"/>
      <c r="M33" s="139"/>
      <c r="N33" s="139"/>
      <c r="O33" s="139">
        <v>1</v>
      </c>
      <c r="P33" s="140"/>
      <c r="Q33" s="140"/>
      <c r="R33" s="140"/>
      <c r="S33" s="140"/>
      <c r="T33" s="140"/>
      <c r="U33" s="140"/>
      <c r="V33" s="140"/>
      <c r="W33" s="140"/>
      <c r="X33" s="140"/>
      <c r="Y33" s="336">
        <f t="shared" ref="Y33:Y38" si="17">SUM(G33,I33,K33,M33,P33,R33,T33,V33)</f>
        <v>15</v>
      </c>
      <c r="Z33" s="336">
        <f t="shared" ref="Z33:Z38" si="18">SUM(G33,P33)</f>
        <v>15</v>
      </c>
      <c r="AA33" s="336">
        <f t="shared" ref="AA33:AB38" si="19">SUM(I33,R33)</f>
        <v>0</v>
      </c>
      <c r="AB33" s="336">
        <f t="shared" si="19"/>
        <v>0</v>
      </c>
      <c r="AC33" s="336">
        <f>SUM(N33,W33)</f>
        <v>0</v>
      </c>
      <c r="AD33" s="336">
        <f t="shared" ref="AD33:AD38" si="20">SUM(G33:N33,P33:W33)</f>
        <v>25</v>
      </c>
      <c r="AE33" s="336">
        <f t="shared" ref="AE33:AE38" si="21">SUM(O33,X33)</f>
        <v>1</v>
      </c>
    </row>
    <row r="34" spans="1:31" ht="30" customHeight="1">
      <c r="A34" s="362" t="s">
        <v>12</v>
      </c>
      <c r="B34" s="528" t="s">
        <v>119</v>
      </c>
      <c r="C34" s="529"/>
      <c r="D34" s="340"/>
      <c r="E34" s="342">
        <v>7</v>
      </c>
      <c r="F34" s="342"/>
      <c r="G34" s="139">
        <v>15</v>
      </c>
      <c r="H34" s="139">
        <v>10</v>
      </c>
      <c r="I34" s="139"/>
      <c r="J34" s="139"/>
      <c r="K34" s="139"/>
      <c r="L34" s="139"/>
      <c r="M34" s="139"/>
      <c r="N34" s="139"/>
      <c r="O34" s="139">
        <v>1</v>
      </c>
      <c r="P34" s="140"/>
      <c r="Q34" s="140"/>
      <c r="R34" s="140"/>
      <c r="S34" s="140"/>
      <c r="T34" s="140"/>
      <c r="U34" s="140"/>
      <c r="V34" s="140"/>
      <c r="W34" s="140"/>
      <c r="X34" s="140"/>
      <c r="Y34" s="336">
        <f t="shared" si="17"/>
        <v>15</v>
      </c>
      <c r="Z34" s="336">
        <f t="shared" si="18"/>
        <v>15</v>
      </c>
      <c r="AA34" s="336">
        <f t="shared" si="19"/>
        <v>0</v>
      </c>
      <c r="AB34" s="336">
        <f t="shared" si="19"/>
        <v>0</v>
      </c>
      <c r="AC34" s="336">
        <f>SUM(L34,U34)</f>
        <v>0</v>
      </c>
      <c r="AD34" s="336">
        <f t="shared" si="20"/>
        <v>25</v>
      </c>
      <c r="AE34" s="336">
        <f t="shared" si="21"/>
        <v>1</v>
      </c>
    </row>
    <row r="35" spans="1:31" ht="30" customHeight="1">
      <c r="A35" s="362" t="s">
        <v>18</v>
      </c>
      <c r="B35" s="528" t="s">
        <v>119</v>
      </c>
      <c r="C35" s="529"/>
      <c r="D35" s="340"/>
      <c r="E35" s="342">
        <v>7</v>
      </c>
      <c r="F35" s="342"/>
      <c r="G35" s="139">
        <v>15</v>
      </c>
      <c r="H35" s="139">
        <v>10</v>
      </c>
      <c r="I35" s="139"/>
      <c r="J35" s="139"/>
      <c r="K35" s="139"/>
      <c r="L35" s="139"/>
      <c r="M35" s="139"/>
      <c r="N35" s="139"/>
      <c r="O35" s="139">
        <v>1</v>
      </c>
      <c r="P35" s="140"/>
      <c r="Q35" s="140"/>
      <c r="R35" s="140"/>
      <c r="S35" s="140"/>
      <c r="T35" s="140"/>
      <c r="U35" s="140"/>
      <c r="V35" s="140"/>
      <c r="W35" s="140"/>
      <c r="X35" s="140"/>
      <c r="Y35" s="336">
        <f t="shared" si="17"/>
        <v>15</v>
      </c>
      <c r="Z35" s="336">
        <f t="shared" si="18"/>
        <v>15</v>
      </c>
      <c r="AA35" s="336">
        <f t="shared" si="19"/>
        <v>0</v>
      </c>
      <c r="AB35" s="336">
        <f t="shared" si="19"/>
        <v>0</v>
      </c>
      <c r="AC35" s="336">
        <f>SUM(L35,U35)</f>
        <v>0</v>
      </c>
      <c r="AD35" s="336">
        <f t="shared" si="20"/>
        <v>25</v>
      </c>
      <c r="AE35" s="336">
        <f t="shared" si="21"/>
        <v>1</v>
      </c>
    </row>
    <row r="36" spans="1:31" ht="30" customHeight="1">
      <c r="A36" s="362" t="s">
        <v>19</v>
      </c>
      <c r="B36" s="528" t="s">
        <v>119</v>
      </c>
      <c r="C36" s="529"/>
      <c r="D36" s="340"/>
      <c r="E36" s="342">
        <v>8</v>
      </c>
      <c r="F36" s="342"/>
      <c r="G36" s="139"/>
      <c r="H36" s="139"/>
      <c r="I36" s="139"/>
      <c r="J36" s="139"/>
      <c r="K36" s="139"/>
      <c r="L36" s="139"/>
      <c r="M36" s="139"/>
      <c r="N36" s="139"/>
      <c r="O36" s="139"/>
      <c r="P36" s="140">
        <v>15</v>
      </c>
      <c r="Q36" s="140">
        <v>10</v>
      </c>
      <c r="R36" s="140"/>
      <c r="S36" s="140"/>
      <c r="T36" s="140"/>
      <c r="U36" s="140"/>
      <c r="V36" s="140"/>
      <c r="W36" s="140"/>
      <c r="X36" s="140">
        <v>1</v>
      </c>
      <c r="Y36" s="336">
        <f t="shared" si="17"/>
        <v>15</v>
      </c>
      <c r="Z36" s="336">
        <f t="shared" si="18"/>
        <v>15</v>
      </c>
      <c r="AA36" s="336">
        <f t="shared" si="19"/>
        <v>0</v>
      </c>
      <c r="AB36" s="336">
        <f t="shared" si="19"/>
        <v>0</v>
      </c>
      <c r="AC36" s="336">
        <f>SUM(L36,U36)</f>
        <v>0</v>
      </c>
      <c r="AD36" s="336">
        <f t="shared" si="20"/>
        <v>25</v>
      </c>
      <c r="AE36" s="336">
        <f t="shared" si="21"/>
        <v>1</v>
      </c>
    </row>
    <row r="37" spans="1:31" ht="30" customHeight="1">
      <c r="A37" s="362" t="s">
        <v>20</v>
      </c>
      <c r="B37" s="528" t="s">
        <v>119</v>
      </c>
      <c r="C37" s="529"/>
      <c r="D37" s="340"/>
      <c r="E37" s="342">
        <v>8</v>
      </c>
      <c r="F37" s="342"/>
      <c r="G37" s="139"/>
      <c r="H37" s="139"/>
      <c r="I37" s="139"/>
      <c r="J37" s="139"/>
      <c r="K37" s="139"/>
      <c r="L37" s="139"/>
      <c r="M37" s="139"/>
      <c r="N37" s="139"/>
      <c r="O37" s="139"/>
      <c r="P37" s="140">
        <v>15</v>
      </c>
      <c r="Q37" s="140">
        <v>10</v>
      </c>
      <c r="R37" s="140"/>
      <c r="S37" s="140"/>
      <c r="T37" s="140"/>
      <c r="U37" s="140"/>
      <c r="V37" s="140"/>
      <c r="W37" s="140"/>
      <c r="X37" s="140">
        <v>1</v>
      </c>
      <c r="Y37" s="336">
        <f t="shared" si="17"/>
        <v>15</v>
      </c>
      <c r="Z37" s="336">
        <f t="shared" si="18"/>
        <v>15</v>
      </c>
      <c r="AA37" s="336">
        <f t="shared" si="19"/>
        <v>0</v>
      </c>
      <c r="AB37" s="336">
        <f t="shared" si="19"/>
        <v>0</v>
      </c>
      <c r="AC37" s="336">
        <f>SUM(L37,U37)</f>
        <v>0</v>
      </c>
      <c r="AD37" s="336">
        <f t="shared" si="20"/>
        <v>25</v>
      </c>
      <c r="AE37" s="336">
        <f t="shared" si="21"/>
        <v>1</v>
      </c>
    </row>
    <row r="38" spans="1:31" ht="30" customHeight="1">
      <c r="A38" s="362" t="s">
        <v>21</v>
      </c>
      <c r="B38" s="528" t="s">
        <v>119</v>
      </c>
      <c r="C38" s="529"/>
      <c r="D38" s="340"/>
      <c r="E38" s="342">
        <v>8</v>
      </c>
      <c r="F38" s="342"/>
      <c r="G38" s="139"/>
      <c r="H38" s="139"/>
      <c r="I38" s="139"/>
      <c r="J38" s="139"/>
      <c r="K38" s="139"/>
      <c r="L38" s="139"/>
      <c r="M38" s="139"/>
      <c r="N38" s="139"/>
      <c r="O38" s="139"/>
      <c r="P38" s="140">
        <v>15</v>
      </c>
      <c r="Q38" s="140">
        <v>10</v>
      </c>
      <c r="R38" s="140"/>
      <c r="S38" s="140"/>
      <c r="T38" s="140"/>
      <c r="U38" s="140"/>
      <c r="V38" s="140"/>
      <c r="W38" s="140"/>
      <c r="X38" s="140">
        <v>1</v>
      </c>
      <c r="Y38" s="336">
        <f t="shared" si="17"/>
        <v>15</v>
      </c>
      <c r="Z38" s="336">
        <f t="shared" si="18"/>
        <v>15</v>
      </c>
      <c r="AA38" s="336">
        <f t="shared" si="19"/>
        <v>0</v>
      </c>
      <c r="AB38" s="336">
        <f t="shared" si="19"/>
        <v>0</v>
      </c>
      <c r="AC38" s="336">
        <f>SUM(L38,U38)</f>
        <v>0</v>
      </c>
      <c r="AD38" s="336">
        <f t="shared" si="20"/>
        <v>25</v>
      </c>
      <c r="AE38" s="336">
        <f t="shared" si="21"/>
        <v>1</v>
      </c>
    </row>
    <row r="39" spans="1:31" ht="28.5" customHeight="1" thickBot="1">
      <c r="A39" s="502" t="s">
        <v>24</v>
      </c>
      <c r="B39" s="552"/>
      <c r="C39" s="503"/>
      <c r="D39" s="345"/>
      <c r="E39" s="347"/>
      <c r="F39" s="347"/>
      <c r="G39" s="348">
        <f t="shared" ref="G39:X39" si="22">SUM(G33:G38)</f>
        <v>45</v>
      </c>
      <c r="H39" s="348">
        <f t="shared" si="22"/>
        <v>30</v>
      </c>
      <c r="I39" s="348">
        <f t="shared" si="22"/>
        <v>0</v>
      </c>
      <c r="J39" s="348">
        <f t="shared" si="22"/>
        <v>0</v>
      </c>
      <c r="K39" s="348">
        <f t="shared" si="22"/>
        <v>0</v>
      </c>
      <c r="L39" s="348">
        <f t="shared" si="22"/>
        <v>0</v>
      </c>
      <c r="M39" s="348">
        <f t="shared" si="22"/>
        <v>0</v>
      </c>
      <c r="N39" s="348">
        <f t="shared" si="22"/>
        <v>0</v>
      </c>
      <c r="O39" s="348">
        <f t="shared" si="22"/>
        <v>3</v>
      </c>
      <c r="P39" s="348">
        <f t="shared" si="22"/>
        <v>45</v>
      </c>
      <c r="Q39" s="348">
        <f t="shared" si="22"/>
        <v>30</v>
      </c>
      <c r="R39" s="348">
        <f>SUM(R33:R38)</f>
        <v>0</v>
      </c>
      <c r="S39" s="348">
        <f t="shared" si="22"/>
        <v>0</v>
      </c>
      <c r="T39" s="348">
        <f t="shared" si="22"/>
        <v>0</v>
      </c>
      <c r="U39" s="348">
        <f t="shared" si="22"/>
        <v>0</v>
      </c>
      <c r="V39" s="348">
        <f t="shared" si="22"/>
        <v>0</v>
      </c>
      <c r="W39" s="348">
        <f t="shared" si="22"/>
        <v>0</v>
      </c>
      <c r="X39" s="348">
        <f t="shared" si="22"/>
        <v>3</v>
      </c>
      <c r="Y39" s="348">
        <f t="shared" ref="Y39:AE39" si="23">SUM(Y33:Y38)</f>
        <v>90</v>
      </c>
      <c r="Z39" s="348">
        <f t="shared" si="23"/>
        <v>90</v>
      </c>
      <c r="AA39" s="348">
        <f t="shared" si="23"/>
        <v>0</v>
      </c>
      <c r="AB39" s="348">
        <f t="shared" si="23"/>
        <v>0</v>
      </c>
      <c r="AC39" s="348">
        <f t="shared" si="23"/>
        <v>0</v>
      </c>
      <c r="AD39" s="348">
        <f t="shared" si="23"/>
        <v>150</v>
      </c>
      <c r="AE39" s="348">
        <f t="shared" si="23"/>
        <v>6</v>
      </c>
    </row>
    <row r="40" spans="1:31" ht="27" customHeight="1" thickBot="1">
      <c r="A40" s="524" t="s">
        <v>62</v>
      </c>
      <c r="B40" s="525"/>
      <c r="C40" s="505"/>
      <c r="D40" s="378"/>
      <c r="E40" s="378"/>
      <c r="F40" s="378"/>
      <c r="G40" s="379">
        <f t="shared" ref="G40:Q40" si="24">SUM(G19,G24,G28,G39)</f>
        <v>170</v>
      </c>
      <c r="H40" s="379">
        <f t="shared" si="24"/>
        <v>140</v>
      </c>
      <c r="I40" s="379">
        <f t="shared" si="24"/>
        <v>120</v>
      </c>
      <c r="J40" s="379">
        <f t="shared" si="24"/>
        <v>130</v>
      </c>
      <c r="K40" s="379">
        <f t="shared" si="24"/>
        <v>190</v>
      </c>
      <c r="L40" s="379">
        <f t="shared" si="24"/>
        <v>0</v>
      </c>
      <c r="M40" s="379">
        <f t="shared" si="24"/>
        <v>0</v>
      </c>
      <c r="N40" s="379">
        <f t="shared" si="24"/>
        <v>0</v>
      </c>
      <c r="O40" s="379">
        <f t="shared" si="24"/>
        <v>30</v>
      </c>
      <c r="P40" s="379">
        <f t="shared" si="24"/>
        <v>170</v>
      </c>
      <c r="Q40" s="379">
        <f t="shared" si="24"/>
        <v>135</v>
      </c>
      <c r="R40" s="379">
        <f t="shared" ref="R40:AE40" si="25">SUM(R19,R24,R28,R31,R39)</f>
        <v>155</v>
      </c>
      <c r="S40" s="379">
        <f t="shared" si="25"/>
        <v>95</v>
      </c>
      <c r="T40" s="379">
        <f>SUM(T19,T24,T28,T31,T39)</f>
        <v>230</v>
      </c>
      <c r="U40" s="379">
        <f t="shared" si="25"/>
        <v>0</v>
      </c>
      <c r="V40" s="379">
        <f t="shared" si="25"/>
        <v>0</v>
      </c>
      <c r="W40" s="379">
        <f t="shared" si="25"/>
        <v>0</v>
      </c>
      <c r="X40" s="379">
        <f t="shared" si="25"/>
        <v>30</v>
      </c>
      <c r="Y40" s="379">
        <f>SUM(Y19,Y24,Y28,Y31,Y39)</f>
        <v>1050</v>
      </c>
      <c r="Z40" s="379">
        <f>SUM(Z19,Z24,Z39)</f>
        <v>340</v>
      </c>
      <c r="AA40" s="379">
        <f>SUM(AA19,AA24,AA28,AA31,)</f>
        <v>290</v>
      </c>
      <c r="AB40" s="379">
        <f>SUM(AB19,AB24,AB28,AB31,AB39)</f>
        <v>420</v>
      </c>
      <c r="AC40" s="379">
        <f t="shared" si="25"/>
        <v>0</v>
      </c>
      <c r="AD40" s="379">
        <f>SUM(AD19,AD24,AD28,AD31,AD39)</f>
        <v>1550</v>
      </c>
      <c r="AE40" s="379">
        <f t="shared" si="25"/>
        <v>60</v>
      </c>
    </row>
    <row r="41" spans="1:31">
      <c r="A41" s="401"/>
      <c r="B41" s="381"/>
      <c r="C41" s="382"/>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row>
    <row r="42" spans="1:31" ht="18">
      <c r="A42" s="533" t="s">
        <v>331</v>
      </c>
      <c r="B42" s="533"/>
      <c r="C42" s="533"/>
      <c r="D42" s="533"/>
      <c r="E42" s="533"/>
      <c r="F42" s="533"/>
      <c r="G42" s="533"/>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row>
    <row r="43" spans="1:31" ht="30.75" customHeight="1">
      <c r="A43" s="362" t="s">
        <v>251</v>
      </c>
      <c r="B43" s="435" t="s">
        <v>133</v>
      </c>
      <c r="C43" s="436" t="str">
        <f>Fakultety!D36</f>
        <v>0912-7LEK-F26-D</v>
      </c>
      <c r="D43" s="340"/>
      <c r="E43" s="342">
        <v>7</v>
      </c>
      <c r="F43" s="342"/>
      <c r="G43" s="139">
        <v>15</v>
      </c>
      <c r="H43" s="139">
        <v>10</v>
      </c>
      <c r="I43" s="139"/>
      <c r="J43" s="139"/>
      <c r="K43" s="139"/>
      <c r="L43" s="139"/>
      <c r="M43" s="139"/>
      <c r="N43" s="139"/>
      <c r="O43" s="139">
        <v>1</v>
      </c>
      <c r="P43" s="140"/>
      <c r="Q43" s="140"/>
      <c r="R43" s="140"/>
      <c r="S43" s="140"/>
      <c r="T43" s="140"/>
      <c r="U43" s="140"/>
      <c r="V43" s="140"/>
      <c r="W43" s="140"/>
      <c r="X43" s="140"/>
      <c r="Y43" s="336">
        <f>SUM(G43,I43,K43,M43,P43,R43,T43,V43)</f>
        <v>15</v>
      </c>
      <c r="Z43" s="336">
        <f>SUM(G43,P43)</f>
        <v>15</v>
      </c>
      <c r="AA43" s="336">
        <f>SUM(I43,R43)</f>
        <v>0</v>
      </c>
      <c r="AB43" s="336">
        <f>SUM(J43,S43)</f>
        <v>0</v>
      </c>
      <c r="AC43" s="336">
        <f>SUM(N43,W43)</f>
        <v>0</v>
      </c>
      <c r="AD43" s="336">
        <f>SUM(G43:N43,P43:W43)</f>
        <v>25</v>
      </c>
      <c r="AE43" s="336">
        <f>SUM(O43,X43)</f>
        <v>1</v>
      </c>
    </row>
    <row r="44" spans="1:31" ht="30.75" customHeight="1">
      <c r="A44" s="362" t="s">
        <v>252</v>
      </c>
      <c r="B44" s="435" t="s">
        <v>134</v>
      </c>
      <c r="C44" s="339" t="s">
        <v>273</v>
      </c>
      <c r="D44" s="340"/>
      <c r="E44" s="342">
        <v>7</v>
      </c>
      <c r="F44" s="342"/>
      <c r="G44" s="139">
        <v>15</v>
      </c>
      <c r="H44" s="139">
        <v>10</v>
      </c>
      <c r="I44" s="139"/>
      <c r="J44" s="139"/>
      <c r="K44" s="139"/>
      <c r="L44" s="139"/>
      <c r="M44" s="139"/>
      <c r="N44" s="139"/>
      <c r="O44" s="139">
        <v>1</v>
      </c>
      <c r="P44" s="140"/>
      <c r="Q44" s="140"/>
      <c r="R44" s="140"/>
      <c r="S44" s="140"/>
      <c r="T44" s="140"/>
      <c r="U44" s="140"/>
      <c r="V44" s="140"/>
      <c r="W44" s="140"/>
      <c r="X44" s="140"/>
      <c r="Y44" s="336">
        <f t="shared" ref="Y44:Y51" si="26">SUM(G44,I44,K44,M44,P44,R44,T44,V44)</f>
        <v>15</v>
      </c>
      <c r="Z44" s="336">
        <f t="shared" ref="Z44:Z51" si="27">SUM(G44,P44)</f>
        <v>15</v>
      </c>
      <c r="AA44" s="336">
        <f t="shared" ref="AA44:AA51" si="28">SUM(I44,R44)</f>
        <v>0</v>
      </c>
      <c r="AB44" s="336">
        <f t="shared" ref="AB44:AB51" si="29">SUM(J44,S44)</f>
        <v>0</v>
      </c>
      <c r="AC44" s="336">
        <f t="shared" ref="AC44:AC50" si="30">SUM(N44,W44)</f>
        <v>0</v>
      </c>
      <c r="AD44" s="336">
        <f t="shared" ref="AD44:AD51" si="31">SUM(G44:N44,P44:W44)</f>
        <v>25</v>
      </c>
      <c r="AE44" s="336">
        <f t="shared" ref="AE44:AE51" si="32">SUM(O44,X44)</f>
        <v>1</v>
      </c>
    </row>
    <row r="45" spans="1:31" ht="30.75" customHeight="1">
      <c r="A45" s="362" t="s">
        <v>253</v>
      </c>
      <c r="B45" s="435" t="s">
        <v>135</v>
      </c>
      <c r="C45" s="436" t="str">
        <f>Fakultety!D38</f>
        <v>0912-7LEK-F28-Z</v>
      </c>
      <c r="D45" s="340"/>
      <c r="E45" s="342">
        <v>7</v>
      </c>
      <c r="F45" s="342"/>
      <c r="G45" s="139">
        <v>15</v>
      </c>
      <c r="H45" s="139">
        <v>10</v>
      </c>
      <c r="I45" s="139"/>
      <c r="J45" s="139"/>
      <c r="K45" s="139"/>
      <c r="L45" s="139"/>
      <c r="M45" s="139"/>
      <c r="N45" s="139"/>
      <c r="O45" s="139">
        <v>1</v>
      </c>
      <c r="P45" s="140"/>
      <c r="Q45" s="140"/>
      <c r="R45" s="140"/>
      <c r="S45" s="140"/>
      <c r="T45" s="140"/>
      <c r="U45" s="140"/>
      <c r="V45" s="140"/>
      <c r="W45" s="140"/>
      <c r="X45" s="140"/>
      <c r="Y45" s="336">
        <f t="shared" si="26"/>
        <v>15</v>
      </c>
      <c r="Z45" s="336">
        <f t="shared" si="27"/>
        <v>15</v>
      </c>
      <c r="AA45" s="336">
        <f t="shared" si="28"/>
        <v>0</v>
      </c>
      <c r="AB45" s="336">
        <f t="shared" si="29"/>
        <v>0</v>
      </c>
      <c r="AC45" s="336">
        <f t="shared" si="30"/>
        <v>0</v>
      </c>
      <c r="AD45" s="336">
        <f t="shared" si="31"/>
        <v>25</v>
      </c>
      <c r="AE45" s="336">
        <f t="shared" si="32"/>
        <v>1</v>
      </c>
    </row>
    <row r="46" spans="1:31" ht="30.75" customHeight="1">
      <c r="A46" s="362" t="s">
        <v>254</v>
      </c>
      <c r="B46" s="435" t="s">
        <v>188</v>
      </c>
      <c r="C46" s="436" t="str">
        <f>Fakultety!D39</f>
        <v>0912-7LEK-F29-C</v>
      </c>
      <c r="D46" s="340"/>
      <c r="E46" s="342">
        <v>8</v>
      </c>
      <c r="F46" s="342"/>
      <c r="G46" s="139"/>
      <c r="H46" s="139"/>
      <c r="I46" s="139"/>
      <c r="J46" s="139"/>
      <c r="K46" s="139"/>
      <c r="L46" s="139"/>
      <c r="M46" s="139"/>
      <c r="N46" s="139"/>
      <c r="O46" s="139"/>
      <c r="P46" s="140">
        <v>15</v>
      </c>
      <c r="Q46" s="140">
        <v>10</v>
      </c>
      <c r="R46" s="140"/>
      <c r="S46" s="140"/>
      <c r="T46" s="140"/>
      <c r="U46" s="140"/>
      <c r="V46" s="140"/>
      <c r="W46" s="140"/>
      <c r="X46" s="140">
        <v>1</v>
      </c>
      <c r="Y46" s="336">
        <f t="shared" si="26"/>
        <v>15</v>
      </c>
      <c r="Z46" s="336">
        <f t="shared" si="27"/>
        <v>15</v>
      </c>
      <c r="AA46" s="336">
        <f t="shared" si="28"/>
        <v>0</v>
      </c>
      <c r="AB46" s="336">
        <f t="shared" si="29"/>
        <v>0</v>
      </c>
      <c r="AC46" s="336">
        <f t="shared" si="30"/>
        <v>0</v>
      </c>
      <c r="AD46" s="336">
        <f t="shared" si="31"/>
        <v>25</v>
      </c>
      <c r="AE46" s="336">
        <f t="shared" si="32"/>
        <v>1</v>
      </c>
    </row>
    <row r="47" spans="1:31" ht="30.75" customHeight="1">
      <c r="A47" s="362" t="s">
        <v>247</v>
      </c>
      <c r="B47" s="435" t="s">
        <v>181</v>
      </c>
      <c r="C47" s="436" t="str">
        <f>Fakultety!D40</f>
        <v>0912-7LEK-F30-P</v>
      </c>
      <c r="D47" s="340"/>
      <c r="E47" s="342">
        <v>8</v>
      </c>
      <c r="F47" s="342"/>
      <c r="G47" s="139"/>
      <c r="H47" s="139"/>
      <c r="I47" s="139"/>
      <c r="J47" s="139"/>
      <c r="K47" s="139"/>
      <c r="L47" s="139"/>
      <c r="M47" s="139"/>
      <c r="N47" s="139"/>
      <c r="O47" s="139"/>
      <c r="P47" s="140">
        <v>15</v>
      </c>
      <c r="Q47" s="140">
        <v>10</v>
      </c>
      <c r="R47" s="140"/>
      <c r="S47" s="140"/>
      <c r="T47" s="140"/>
      <c r="U47" s="140"/>
      <c r="V47" s="140"/>
      <c r="W47" s="140"/>
      <c r="X47" s="140">
        <v>1</v>
      </c>
      <c r="Y47" s="336">
        <f t="shared" si="26"/>
        <v>15</v>
      </c>
      <c r="Z47" s="336">
        <f t="shared" si="27"/>
        <v>15</v>
      </c>
      <c r="AA47" s="336">
        <f t="shared" si="28"/>
        <v>0</v>
      </c>
      <c r="AB47" s="336">
        <f t="shared" si="29"/>
        <v>0</v>
      </c>
      <c r="AC47" s="336">
        <f t="shared" si="30"/>
        <v>0</v>
      </c>
      <c r="AD47" s="336">
        <f t="shared" si="31"/>
        <v>25</v>
      </c>
      <c r="AE47" s="336">
        <f t="shared" si="32"/>
        <v>1</v>
      </c>
    </row>
    <row r="48" spans="1:31" ht="30.75" customHeight="1">
      <c r="A48" s="362" t="s">
        <v>255</v>
      </c>
      <c r="B48" s="435" t="s">
        <v>182</v>
      </c>
      <c r="C48" s="436" t="str">
        <f>Fakultety!D41</f>
        <v>0912-7LEK-F31-T</v>
      </c>
      <c r="D48" s="340"/>
      <c r="E48" s="342">
        <v>8</v>
      </c>
      <c r="F48" s="342"/>
      <c r="G48" s="139"/>
      <c r="H48" s="139"/>
      <c r="I48" s="139"/>
      <c r="J48" s="139"/>
      <c r="K48" s="139"/>
      <c r="L48" s="139"/>
      <c r="M48" s="139"/>
      <c r="N48" s="139"/>
      <c r="O48" s="139"/>
      <c r="P48" s="140">
        <v>15</v>
      </c>
      <c r="Q48" s="140">
        <v>10</v>
      </c>
      <c r="R48" s="140"/>
      <c r="S48" s="140"/>
      <c r="T48" s="140"/>
      <c r="U48" s="140"/>
      <c r="V48" s="140"/>
      <c r="W48" s="140"/>
      <c r="X48" s="140">
        <v>1</v>
      </c>
      <c r="Y48" s="336">
        <f t="shared" si="26"/>
        <v>15</v>
      </c>
      <c r="Z48" s="336">
        <f t="shared" si="27"/>
        <v>15</v>
      </c>
      <c r="AA48" s="336">
        <f t="shared" si="28"/>
        <v>0</v>
      </c>
      <c r="AB48" s="336">
        <f t="shared" si="29"/>
        <v>0</v>
      </c>
      <c r="AC48" s="336">
        <f t="shared" si="30"/>
        <v>0</v>
      </c>
      <c r="AD48" s="336">
        <f t="shared" si="31"/>
        <v>25</v>
      </c>
      <c r="AE48" s="336">
        <f t="shared" si="32"/>
        <v>1</v>
      </c>
    </row>
    <row r="49" spans="1:31" ht="30.75" customHeight="1">
      <c r="A49" s="362" t="s">
        <v>250</v>
      </c>
      <c r="B49" s="435" t="s">
        <v>183</v>
      </c>
      <c r="C49" s="436" t="s">
        <v>274</v>
      </c>
      <c r="D49" s="340"/>
      <c r="E49" s="342">
        <v>8</v>
      </c>
      <c r="F49" s="342"/>
      <c r="G49" s="139"/>
      <c r="H49" s="139"/>
      <c r="I49" s="139"/>
      <c r="J49" s="139"/>
      <c r="K49" s="139"/>
      <c r="L49" s="139"/>
      <c r="M49" s="139"/>
      <c r="N49" s="139"/>
      <c r="O49" s="139"/>
      <c r="P49" s="140">
        <v>15</v>
      </c>
      <c r="Q49" s="140">
        <v>10</v>
      </c>
      <c r="R49" s="140"/>
      <c r="S49" s="140"/>
      <c r="T49" s="140"/>
      <c r="U49" s="140"/>
      <c r="V49" s="140"/>
      <c r="W49" s="140"/>
      <c r="X49" s="140">
        <v>1</v>
      </c>
      <c r="Y49" s="336">
        <f t="shared" si="26"/>
        <v>15</v>
      </c>
      <c r="Z49" s="336">
        <f t="shared" si="27"/>
        <v>15</v>
      </c>
      <c r="AA49" s="336">
        <f t="shared" si="28"/>
        <v>0</v>
      </c>
      <c r="AB49" s="336">
        <f t="shared" si="29"/>
        <v>0</v>
      </c>
      <c r="AC49" s="336">
        <f t="shared" si="30"/>
        <v>0</v>
      </c>
      <c r="AD49" s="336">
        <f t="shared" si="31"/>
        <v>25</v>
      </c>
      <c r="AE49" s="336">
        <f t="shared" si="32"/>
        <v>1</v>
      </c>
    </row>
    <row r="50" spans="1:31" ht="30.75" customHeight="1">
      <c r="A50" s="362" t="s">
        <v>256</v>
      </c>
      <c r="B50" s="435" t="s">
        <v>184</v>
      </c>
      <c r="C50" s="436" t="str">
        <f>Fakultety!D43</f>
        <v>0912-7LEK-F33-C</v>
      </c>
      <c r="D50" s="340"/>
      <c r="E50" s="342">
        <v>8</v>
      </c>
      <c r="F50" s="342"/>
      <c r="G50" s="139"/>
      <c r="H50" s="139"/>
      <c r="I50" s="139"/>
      <c r="J50" s="139"/>
      <c r="K50" s="139"/>
      <c r="L50" s="139"/>
      <c r="M50" s="139"/>
      <c r="N50" s="139"/>
      <c r="O50" s="139"/>
      <c r="P50" s="140">
        <v>15</v>
      </c>
      <c r="Q50" s="140">
        <v>10</v>
      </c>
      <c r="R50" s="140"/>
      <c r="S50" s="140"/>
      <c r="T50" s="140"/>
      <c r="U50" s="140"/>
      <c r="V50" s="140"/>
      <c r="W50" s="140"/>
      <c r="X50" s="140">
        <v>1</v>
      </c>
      <c r="Y50" s="336">
        <f t="shared" si="26"/>
        <v>15</v>
      </c>
      <c r="Z50" s="336">
        <f t="shared" si="27"/>
        <v>15</v>
      </c>
      <c r="AA50" s="336">
        <f t="shared" si="28"/>
        <v>0</v>
      </c>
      <c r="AB50" s="336">
        <f t="shared" si="29"/>
        <v>0</v>
      </c>
      <c r="AC50" s="336">
        <f t="shared" si="30"/>
        <v>0</v>
      </c>
      <c r="AD50" s="336">
        <f t="shared" si="31"/>
        <v>25</v>
      </c>
      <c r="AE50" s="336">
        <f t="shared" si="32"/>
        <v>1</v>
      </c>
    </row>
    <row r="51" spans="1:31" ht="30.75" customHeight="1">
      <c r="A51" s="362" t="s">
        <v>257</v>
      </c>
      <c r="B51" s="435" t="s">
        <v>185</v>
      </c>
      <c r="C51" s="436" t="str">
        <f>Fakultety!D44</f>
        <v>0912-7LEK-F34-E</v>
      </c>
      <c r="D51" s="340"/>
      <c r="E51" s="342">
        <v>8</v>
      </c>
      <c r="F51" s="342"/>
      <c r="G51" s="139"/>
      <c r="H51" s="139"/>
      <c r="I51" s="139"/>
      <c r="J51" s="139"/>
      <c r="K51" s="139"/>
      <c r="L51" s="139"/>
      <c r="M51" s="139"/>
      <c r="N51" s="139"/>
      <c r="O51" s="139"/>
      <c r="P51" s="140">
        <v>15</v>
      </c>
      <c r="Q51" s="140">
        <v>10</v>
      </c>
      <c r="R51" s="140"/>
      <c r="S51" s="140"/>
      <c r="T51" s="140"/>
      <c r="U51" s="140"/>
      <c r="V51" s="140"/>
      <c r="W51" s="140"/>
      <c r="X51" s="140">
        <v>1</v>
      </c>
      <c r="Y51" s="336">
        <f t="shared" si="26"/>
        <v>15</v>
      </c>
      <c r="Z51" s="336">
        <f t="shared" si="27"/>
        <v>15</v>
      </c>
      <c r="AA51" s="336">
        <f t="shared" si="28"/>
        <v>0</v>
      </c>
      <c r="AB51" s="336">
        <f t="shared" si="29"/>
        <v>0</v>
      </c>
      <c r="AC51" s="336">
        <f>SUM(L51,U51)</f>
        <v>0</v>
      </c>
      <c r="AD51" s="336">
        <f t="shared" si="31"/>
        <v>25</v>
      </c>
      <c r="AE51" s="336">
        <f t="shared" si="32"/>
        <v>1</v>
      </c>
    </row>
    <row r="52" spans="1:31" ht="30.75" customHeight="1">
      <c r="A52" s="402"/>
      <c r="B52" s="403"/>
      <c r="C52" s="404"/>
      <c r="D52" s="405"/>
      <c r="E52" s="405"/>
      <c r="F52" s="405"/>
      <c r="G52" s="343"/>
      <c r="H52" s="424"/>
      <c r="I52" s="437"/>
      <c r="J52" s="424"/>
      <c r="K52" s="424"/>
      <c r="L52" s="424"/>
      <c r="M52" s="424"/>
      <c r="N52" s="424"/>
      <c r="O52" s="424"/>
      <c r="P52" s="424"/>
      <c r="Q52" s="424"/>
      <c r="R52" s="424"/>
      <c r="S52" s="424"/>
      <c r="T52" s="424"/>
      <c r="U52" s="424"/>
      <c r="V52" s="424"/>
      <c r="W52" s="424"/>
      <c r="X52" s="424"/>
      <c r="Y52" s="343"/>
      <c r="Z52" s="343"/>
      <c r="AA52" s="343"/>
      <c r="AB52" s="343"/>
      <c r="AC52" s="343"/>
      <c r="AD52" s="343"/>
      <c r="AE52" s="343"/>
    </row>
    <row r="53" spans="1:31" ht="21">
      <c r="A53" s="402"/>
      <c r="B53" s="403"/>
      <c r="C53" s="404"/>
      <c r="D53" s="405"/>
      <c r="E53" s="405"/>
      <c r="F53" s="405"/>
      <c r="G53" s="343"/>
      <c r="H53" s="424"/>
      <c r="I53" s="437"/>
      <c r="J53" s="424"/>
      <c r="K53" s="424"/>
      <c r="L53" s="424"/>
      <c r="M53" s="424"/>
      <c r="N53" s="424"/>
      <c r="O53" s="424"/>
      <c r="P53" s="424"/>
      <c r="Q53" s="424"/>
      <c r="R53" s="424"/>
      <c r="S53" s="424"/>
      <c r="T53" s="424"/>
      <c r="U53" s="424"/>
      <c r="V53" s="424"/>
      <c r="W53" s="424"/>
      <c r="X53" s="424"/>
      <c r="Y53" s="343"/>
      <c r="Z53" s="343"/>
      <c r="AA53" s="343"/>
      <c r="AB53" s="343"/>
      <c r="AC53" s="343"/>
      <c r="AD53" s="343"/>
      <c r="AE53" s="343"/>
    </row>
    <row r="54" spans="1:31" ht="21">
      <c r="A54" s="249"/>
      <c r="B54" s="3"/>
      <c r="C54" s="8"/>
      <c r="D54" s="5"/>
      <c r="E54" s="5"/>
      <c r="F54" s="5"/>
      <c r="H54" s="6"/>
      <c r="I54" s="19"/>
      <c r="J54" s="20"/>
      <c r="K54" s="20"/>
      <c r="L54" s="10" t="s">
        <v>103</v>
      </c>
      <c r="M54" s="20"/>
      <c r="N54" s="20"/>
      <c r="O54" s="20"/>
      <c r="P54" s="6"/>
      <c r="Q54" s="6"/>
      <c r="R54" s="6"/>
      <c r="S54" s="6"/>
      <c r="T54" s="6"/>
      <c r="U54" s="6"/>
      <c r="V54" s="6"/>
      <c r="W54" s="6"/>
      <c r="X54" s="6"/>
    </row>
    <row r="55" spans="1:31" ht="21">
      <c r="A55" s="249"/>
      <c r="B55" s="3"/>
      <c r="C55" s="8"/>
      <c r="D55" s="5"/>
      <c r="E55" s="5"/>
      <c r="F55" s="5"/>
      <c r="H55" s="6"/>
      <c r="I55" s="19"/>
      <c r="J55" s="20"/>
      <c r="K55" s="20"/>
      <c r="L55" s="20"/>
      <c r="M55" s="20"/>
      <c r="N55" s="20"/>
      <c r="O55" s="20"/>
      <c r="P55" s="6"/>
      <c r="Q55" s="6"/>
      <c r="R55" s="6"/>
      <c r="S55" s="6"/>
      <c r="T55" s="6"/>
      <c r="U55" s="6"/>
      <c r="V55" s="6"/>
      <c r="W55" s="6"/>
      <c r="X55" s="6"/>
    </row>
    <row r="56" spans="1:31" ht="21">
      <c r="A56" s="231"/>
      <c r="B56" s="9"/>
      <c r="C56" s="4"/>
      <c r="D56" s="5"/>
      <c r="E56" s="5"/>
      <c r="F56" s="5"/>
      <c r="H56" s="6"/>
      <c r="I56" s="19"/>
      <c r="J56" s="20"/>
      <c r="K56" s="20"/>
      <c r="L56" s="20"/>
      <c r="M56" s="20"/>
      <c r="N56" s="20"/>
      <c r="O56" s="20"/>
      <c r="P56" s="6"/>
      <c r="Q56" s="6"/>
      <c r="R56" s="6"/>
      <c r="S56" s="6"/>
      <c r="T56" s="6"/>
      <c r="U56" s="6"/>
      <c r="V56" s="6"/>
      <c r="W56" s="6"/>
      <c r="X56" s="6"/>
    </row>
    <row r="57" spans="1:31" ht="21">
      <c r="B57" s="13"/>
      <c r="C57" s="14"/>
      <c r="D57" s="15"/>
      <c r="E57" s="15"/>
      <c r="F57" s="15"/>
      <c r="H57" s="6"/>
      <c r="I57" s="19"/>
      <c r="J57" s="20"/>
      <c r="K57" s="20"/>
      <c r="L57" s="20"/>
      <c r="M57" s="20"/>
      <c r="N57" s="20"/>
      <c r="O57" s="20"/>
      <c r="P57" s="6"/>
      <c r="Q57" s="6"/>
      <c r="R57" s="6"/>
      <c r="S57" s="6"/>
      <c r="T57" s="6"/>
      <c r="U57" s="6"/>
      <c r="V57" s="6"/>
      <c r="W57" s="6"/>
      <c r="X57" s="6"/>
    </row>
    <row r="58" spans="1:31" ht="21">
      <c r="A58" s="250"/>
      <c r="B58" s="16"/>
      <c r="C58" s="17"/>
      <c r="D58" s="15"/>
      <c r="E58" s="15"/>
      <c r="F58" s="15"/>
      <c r="G58" s="22"/>
      <c r="H58" s="6"/>
      <c r="I58" s="19"/>
      <c r="J58" s="20"/>
      <c r="K58" s="20"/>
      <c r="L58" s="20"/>
      <c r="M58" s="20"/>
      <c r="N58" s="20"/>
      <c r="O58" s="20"/>
      <c r="P58" s="6"/>
      <c r="Q58" s="6"/>
      <c r="R58" s="6"/>
      <c r="S58" s="6"/>
      <c r="T58" s="6"/>
      <c r="U58" s="6"/>
      <c r="V58" s="6"/>
      <c r="W58" s="6"/>
      <c r="X58" s="6"/>
      <c r="Y58" s="1"/>
      <c r="Z58" s="1"/>
      <c r="AA58" s="1"/>
      <c r="AB58" s="1"/>
      <c r="AC58" s="1"/>
      <c r="AD58" s="1"/>
      <c r="AE58" s="1"/>
    </row>
    <row r="59" spans="1:31" ht="21">
      <c r="A59" s="229"/>
      <c r="B59" s="13"/>
      <c r="C59" s="14"/>
      <c r="D59" s="15"/>
      <c r="E59" s="15"/>
      <c r="F59" s="18"/>
      <c r="G59" s="22"/>
      <c r="H59" s="6"/>
      <c r="I59" s="19"/>
      <c r="J59" s="20"/>
      <c r="K59" s="20"/>
      <c r="L59" s="20"/>
      <c r="M59" s="20"/>
      <c r="N59" s="20"/>
      <c r="O59" s="20"/>
      <c r="P59" s="6"/>
      <c r="Q59" s="6"/>
      <c r="R59" s="6"/>
      <c r="S59" s="6"/>
      <c r="T59" s="6"/>
      <c r="U59" s="6"/>
      <c r="V59" s="6"/>
      <c r="W59" s="6"/>
      <c r="X59" s="6"/>
    </row>
    <row r="60" spans="1:31" ht="21">
      <c r="B60" s="13"/>
      <c r="C60" s="14"/>
      <c r="D60" s="15"/>
      <c r="E60" s="15"/>
      <c r="F60" s="15"/>
      <c r="H60" s="6"/>
      <c r="I60" s="19"/>
      <c r="J60" s="20"/>
      <c r="K60" s="20"/>
      <c r="L60" s="20"/>
      <c r="M60" s="20"/>
      <c r="N60" s="20"/>
      <c r="O60" s="20"/>
      <c r="P60" s="6"/>
      <c r="Q60" s="6"/>
      <c r="R60" s="6"/>
      <c r="S60" s="6"/>
      <c r="T60" s="6"/>
      <c r="U60" s="6"/>
      <c r="V60" s="6"/>
      <c r="W60" s="6"/>
      <c r="X60" s="6"/>
    </row>
    <row r="61" spans="1:31" ht="21">
      <c r="B61" s="13"/>
      <c r="C61" s="14"/>
      <c r="D61" s="15"/>
      <c r="E61" s="15"/>
      <c r="F61" s="15"/>
      <c r="G61" s="7"/>
      <c r="H61" s="6"/>
      <c r="I61" s="19"/>
      <c r="J61" s="20"/>
      <c r="K61" s="20"/>
      <c r="L61" s="20"/>
      <c r="M61" s="20"/>
      <c r="N61" s="20"/>
      <c r="O61" s="20"/>
      <c r="P61" s="6"/>
      <c r="Q61" s="6"/>
      <c r="R61" s="6"/>
      <c r="S61" s="6"/>
      <c r="T61" s="6"/>
      <c r="U61" s="6"/>
      <c r="V61" s="6"/>
      <c r="W61" s="6"/>
      <c r="X61" s="6"/>
    </row>
    <row r="62" spans="1:31" ht="21">
      <c r="B62" s="13"/>
      <c r="C62" s="14"/>
      <c r="D62" s="18"/>
      <c r="E62" s="18"/>
      <c r="F62" s="15"/>
      <c r="G62" s="6"/>
      <c r="H62" s="6"/>
      <c r="I62" s="19"/>
      <c r="J62" s="20"/>
      <c r="K62" s="20"/>
      <c r="L62" s="20"/>
      <c r="M62" s="20"/>
      <c r="N62" s="20"/>
      <c r="O62" s="20"/>
      <c r="P62" s="6"/>
      <c r="Q62" s="6"/>
      <c r="R62" s="6"/>
      <c r="S62" s="6"/>
      <c r="T62" s="6"/>
      <c r="U62" s="6"/>
      <c r="V62" s="6"/>
      <c r="W62" s="6"/>
      <c r="X62" s="6"/>
    </row>
    <row r="63" spans="1:31" ht="21">
      <c r="B63" s="13"/>
      <c r="C63" s="14"/>
      <c r="D63" s="15"/>
      <c r="E63" s="15"/>
      <c r="F63" s="15"/>
      <c r="G63" s="6"/>
      <c r="H63" s="6"/>
      <c r="I63" s="19"/>
      <c r="J63" s="20"/>
      <c r="K63" s="20"/>
      <c r="L63" s="20"/>
      <c r="M63" s="20"/>
      <c r="N63" s="20"/>
      <c r="O63" s="20"/>
      <c r="P63" s="6"/>
      <c r="Q63" s="6"/>
      <c r="R63" s="6"/>
      <c r="S63" s="6"/>
      <c r="T63" s="6"/>
      <c r="U63" s="6"/>
      <c r="V63" s="6"/>
      <c r="W63" s="6"/>
      <c r="X63" s="6"/>
    </row>
    <row r="64" spans="1:31" ht="21">
      <c r="A64" s="231"/>
      <c r="B64" s="10"/>
      <c r="C64" s="11"/>
      <c r="D64" s="12"/>
      <c r="E64" s="12"/>
      <c r="F64" s="12"/>
      <c r="G64" s="6"/>
      <c r="H64" s="6"/>
      <c r="I64" s="19"/>
      <c r="J64" s="20"/>
      <c r="K64" s="20"/>
      <c r="L64" s="20"/>
      <c r="M64" s="20"/>
      <c r="N64" s="20"/>
      <c r="O64" s="20"/>
      <c r="P64" s="6"/>
      <c r="Q64" s="6"/>
      <c r="R64" s="6"/>
      <c r="S64" s="6"/>
      <c r="T64" s="6"/>
      <c r="U64" s="6"/>
      <c r="V64" s="6"/>
      <c r="W64" s="6"/>
      <c r="X64" s="6"/>
    </row>
    <row r="65" spans="1:24" ht="21">
      <c r="A65" s="232"/>
      <c r="B65" s="9"/>
      <c r="C65" s="4"/>
      <c r="D65" s="6"/>
      <c r="E65" s="6"/>
      <c r="F65" s="6"/>
      <c r="G65" s="6"/>
      <c r="H65" s="6"/>
      <c r="I65" s="19"/>
      <c r="J65" s="20"/>
      <c r="K65" s="20"/>
      <c r="L65" s="20"/>
      <c r="M65" s="20"/>
      <c r="N65" s="20"/>
      <c r="O65" s="20"/>
      <c r="P65" s="6"/>
      <c r="Q65" s="6"/>
      <c r="R65" s="6"/>
      <c r="S65" s="6"/>
      <c r="T65" s="6"/>
      <c r="U65" s="6"/>
      <c r="V65" s="6"/>
      <c r="W65" s="6"/>
      <c r="X65" s="6"/>
    </row>
  </sheetData>
  <mergeCells count="46">
    <mergeCell ref="A42:AE42"/>
    <mergeCell ref="A40:C40"/>
    <mergeCell ref="A39:C39"/>
    <mergeCell ref="A5:F5"/>
    <mergeCell ref="G5:AE5"/>
    <mergeCell ref="A6:A9"/>
    <mergeCell ref="B6:B9"/>
    <mergeCell ref="C6:C9"/>
    <mergeCell ref="D6:F7"/>
    <mergeCell ref="Y6:Y9"/>
    <mergeCell ref="AD6:AD9"/>
    <mergeCell ref="AE6:AE9"/>
    <mergeCell ref="G6:X6"/>
    <mergeCell ref="G7:O7"/>
    <mergeCell ref="P7:X7"/>
    <mergeCell ref="O8:O9"/>
    <mergeCell ref="A1:AE1"/>
    <mergeCell ref="D8:D9"/>
    <mergeCell ref="E8:E9"/>
    <mergeCell ref="F8:F9"/>
    <mergeCell ref="Z6:Z9"/>
    <mergeCell ref="AA6:AA9"/>
    <mergeCell ref="AB6:AB9"/>
    <mergeCell ref="AC6:AC9"/>
    <mergeCell ref="X8:X9"/>
    <mergeCell ref="R8:S8"/>
    <mergeCell ref="G8:H8"/>
    <mergeCell ref="V8:W8"/>
    <mergeCell ref="I8:J8"/>
    <mergeCell ref="K8:L8"/>
    <mergeCell ref="M8:N8"/>
    <mergeCell ref="T8:U8"/>
    <mergeCell ref="A2:B2"/>
    <mergeCell ref="H2:P2"/>
    <mergeCell ref="A3:B3"/>
    <mergeCell ref="B38:C38"/>
    <mergeCell ref="B37:C37"/>
    <mergeCell ref="B36:C36"/>
    <mergeCell ref="B35:C35"/>
    <mergeCell ref="B34:C34"/>
    <mergeCell ref="B33:C33"/>
    <mergeCell ref="A19:C19"/>
    <mergeCell ref="A24:C24"/>
    <mergeCell ref="A28:C28"/>
    <mergeCell ref="A31:C31"/>
    <mergeCell ref="P8:Q8"/>
  </mergeCells>
  <pageMargins left="0.23622047244094491" right="0.23622047244094491" top="0" bottom="0.74803149606299213" header="0.31496062992125984" footer="0.31496062992125984"/>
  <pageSetup paperSize="9" scale="50" fitToHeight="0" orientation="landscape" r:id="rId1"/>
  <rowBreaks count="1" manualBreakCount="1">
    <brk id="41" max="3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4"/>
  <sheetViews>
    <sheetView zoomScale="80" zoomScaleNormal="80" zoomScaleSheetLayoutView="80" workbookViewId="0">
      <pane xSplit="30" ySplit="9" topLeftCell="AE43" activePane="bottomRight" state="frozen"/>
      <selection pane="topRight" activeCell="AE1" sqref="AE1"/>
      <selection pane="bottomLeft" activeCell="A10" sqref="A10"/>
      <selection pane="bottomRight" activeCell="AH49" sqref="AH49"/>
    </sheetView>
  </sheetViews>
  <sheetFormatPr defaultRowHeight="15"/>
  <cols>
    <col min="1" max="1" width="5.5703125" style="230" customWidth="1"/>
    <col min="2" max="2" width="47.42578125" customWidth="1"/>
    <col min="3" max="3" width="25.140625" customWidth="1"/>
    <col min="4" max="4" width="8.7109375" customWidth="1"/>
    <col min="5" max="5" width="11.5703125" customWidth="1"/>
    <col min="6" max="6" width="8.140625" customWidth="1"/>
    <col min="7" max="23" width="7.85546875" customWidth="1"/>
    <col min="24" max="24" width="8.140625" bestFit="1" customWidth="1"/>
    <col min="25" max="25" width="10.85546875" customWidth="1"/>
    <col min="26" max="29" width="7" customWidth="1"/>
    <col min="30" max="30" width="11.42578125" customWidth="1"/>
    <col min="31" max="31" width="10" customWidth="1"/>
  </cols>
  <sheetData>
    <row r="1" spans="1:34" s="25" customFormat="1" ht="24" customHeight="1">
      <c r="A1" s="484" t="s">
        <v>120</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71"/>
    </row>
    <row r="2" spans="1:34" s="25" customFormat="1" ht="44.25" customHeight="1">
      <c r="A2" s="459" t="s">
        <v>335</v>
      </c>
      <c r="B2" s="460"/>
      <c r="C2" s="95" t="s">
        <v>137</v>
      </c>
      <c r="E2" s="86"/>
      <c r="F2" s="86"/>
      <c r="G2" s="86"/>
      <c r="H2" s="495" t="s">
        <v>136</v>
      </c>
      <c r="I2" s="495"/>
      <c r="J2" s="495"/>
      <c r="K2" s="495"/>
      <c r="L2" s="495"/>
      <c r="M2" s="495"/>
      <c r="N2" s="495"/>
      <c r="O2" s="495"/>
      <c r="P2" s="495"/>
      <c r="Q2" s="85"/>
      <c r="R2" s="85"/>
      <c r="S2" s="85"/>
      <c r="T2" s="85"/>
      <c r="U2" s="85"/>
      <c r="V2" s="85"/>
      <c r="W2" s="85"/>
      <c r="X2" s="85"/>
      <c r="Y2" s="85"/>
      <c r="Z2" s="85"/>
      <c r="AA2" s="85"/>
      <c r="AB2" s="85"/>
      <c r="AC2" s="85"/>
      <c r="AD2" s="85"/>
      <c r="AE2" s="84"/>
      <c r="AF2" s="71"/>
    </row>
    <row r="3" spans="1:34" s="25" customFormat="1" ht="28.5" customHeight="1">
      <c r="A3" s="507" t="s">
        <v>70</v>
      </c>
      <c r="B3" s="508"/>
      <c r="C3" s="96"/>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4"/>
      <c r="AF3" s="71"/>
    </row>
    <row r="4" spans="1:34" s="25" customFormat="1" ht="24.75" customHeight="1" thickBot="1">
      <c r="A4" s="251"/>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row>
    <row r="5" spans="1:34" ht="15" customHeight="1">
      <c r="A5" s="486"/>
      <c r="B5" s="487"/>
      <c r="C5" s="487"/>
      <c r="D5" s="487"/>
      <c r="E5" s="487"/>
      <c r="F5" s="488"/>
      <c r="G5" s="489" t="s">
        <v>36</v>
      </c>
      <c r="H5" s="490"/>
      <c r="I5" s="490"/>
      <c r="J5" s="490"/>
      <c r="K5" s="490"/>
      <c r="L5" s="490"/>
      <c r="M5" s="490"/>
      <c r="N5" s="490"/>
      <c r="O5" s="490"/>
      <c r="P5" s="490"/>
      <c r="Q5" s="490"/>
      <c r="R5" s="490"/>
      <c r="S5" s="490"/>
      <c r="T5" s="490"/>
      <c r="U5" s="490"/>
      <c r="V5" s="490"/>
      <c r="W5" s="490"/>
      <c r="X5" s="490"/>
      <c r="Y5" s="490"/>
      <c r="Z5" s="490"/>
      <c r="AA5" s="490"/>
      <c r="AB5" s="490"/>
      <c r="AC5" s="490"/>
      <c r="AD5" s="490"/>
      <c r="AE5" s="490"/>
      <c r="AF5" s="67"/>
    </row>
    <row r="6" spans="1:34" ht="15" customHeight="1">
      <c r="A6" s="530" t="s">
        <v>30</v>
      </c>
      <c r="B6" s="461" t="s">
        <v>31</v>
      </c>
      <c r="C6" s="461" t="s">
        <v>32</v>
      </c>
      <c r="D6" s="472" t="s">
        <v>189</v>
      </c>
      <c r="E6" s="472"/>
      <c r="F6" s="472"/>
      <c r="G6" s="480" t="s">
        <v>138</v>
      </c>
      <c r="H6" s="480"/>
      <c r="I6" s="480"/>
      <c r="J6" s="480"/>
      <c r="K6" s="480"/>
      <c r="L6" s="480"/>
      <c r="M6" s="480"/>
      <c r="N6" s="480"/>
      <c r="O6" s="480"/>
      <c r="P6" s="480"/>
      <c r="Q6" s="480"/>
      <c r="R6" s="480"/>
      <c r="S6" s="480"/>
      <c r="T6" s="480"/>
      <c r="U6" s="480"/>
      <c r="V6" s="480"/>
      <c r="W6" s="480"/>
      <c r="X6" s="480"/>
      <c r="Y6" s="474" t="s">
        <v>39</v>
      </c>
      <c r="Z6" s="474" t="s">
        <v>2</v>
      </c>
      <c r="AA6" s="474" t="s">
        <v>209</v>
      </c>
      <c r="AB6" s="474" t="s">
        <v>210</v>
      </c>
      <c r="AC6" s="474" t="s">
        <v>2</v>
      </c>
      <c r="AD6" s="474" t="s">
        <v>41</v>
      </c>
      <c r="AE6" s="474" t="s">
        <v>40</v>
      </c>
    </row>
    <row r="7" spans="1:34" ht="15" customHeight="1">
      <c r="A7" s="530"/>
      <c r="B7" s="461"/>
      <c r="C7" s="461"/>
      <c r="D7" s="472"/>
      <c r="E7" s="472"/>
      <c r="F7" s="472"/>
      <c r="G7" s="481" t="s">
        <v>139</v>
      </c>
      <c r="H7" s="482"/>
      <c r="I7" s="482"/>
      <c r="J7" s="482"/>
      <c r="K7" s="482"/>
      <c r="L7" s="482"/>
      <c r="M7" s="482"/>
      <c r="N7" s="482"/>
      <c r="O7" s="483"/>
      <c r="P7" s="476" t="s">
        <v>140</v>
      </c>
      <c r="Q7" s="492"/>
      <c r="R7" s="492"/>
      <c r="S7" s="492"/>
      <c r="T7" s="492"/>
      <c r="U7" s="492"/>
      <c r="V7" s="492"/>
      <c r="W7" s="492"/>
      <c r="X7" s="477"/>
      <c r="Y7" s="475"/>
      <c r="Z7" s="475"/>
      <c r="AA7" s="475"/>
      <c r="AB7" s="475"/>
      <c r="AC7" s="475"/>
      <c r="AD7" s="475"/>
      <c r="AE7" s="475"/>
    </row>
    <row r="8" spans="1:34" ht="34.5" customHeight="1">
      <c r="A8" s="531"/>
      <c r="B8" s="462"/>
      <c r="C8" s="462"/>
      <c r="D8" s="462" t="s">
        <v>0</v>
      </c>
      <c r="E8" s="462" t="s">
        <v>33</v>
      </c>
      <c r="F8" s="462" t="s">
        <v>34</v>
      </c>
      <c r="G8" s="481" t="s">
        <v>2</v>
      </c>
      <c r="H8" s="483"/>
      <c r="I8" s="481" t="s">
        <v>209</v>
      </c>
      <c r="J8" s="483"/>
      <c r="K8" s="481" t="s">
        <v>210</v>
      </c>
      <c r="L8" s="483"/>
      <c r="M8" s="481" t="s">
        <v>2</v>
      </c>
      <c r="N8" s="483"/>
      <c r="O8" s="493" t="s">
        <v>1</v>
      </c>
      <c r="P8" s="476" t="s">
        <v>2</v>
      </c>
      <c r="Q8" s="477"/>
      <c r="R8" s="476" t="s">
        <v>209</v>
      </c>
      <c r="S8" s="477"/>
      <c r="T8" s="476" t="s">
        <v>210</v>
      </c>
      <c r="U8" s="477"/>
      <c r="V8" s="476" t="s">
        <v>2</v>
      </c>
      <c r="W8" s="477"/>
      <c r="X8" s="478" t="s">
        <v>1</v>
      </c>
      <c r="Y8" s="475"/>
      <c r="Z8" s="475"/>
      <c r="AA8" s="475"/>
      <c r="AB8" s="475"/>
      <c r="AC8" s="475"/>
      <c r="AD8" s="475"/>
      <c r="AE8" s="475"/>
    </row>
    <row r="9" spans="1:34" ht="63" customHeight="1">
      <c r="A9" s="531"/>
      <c r="B9" s="462"/>
      <c r="C9" s="462"/>
      <c r="D9" s="575"/>
      <c r="E9" s="575"/>
      <c r="F9" s="575"/>
      <c r="G9" s="116" t="s">
        <v>37</v>
      </c>
      <c r="H9" s="116" t="s">
        <v>38</v>
      </c>
      <c r="I9" s="116" t="s">
        <v>37</v>
      </c>
      <c r="J9" s="116" t="s">
        <v>38</v>
      </c>
      <c r="K9" s="116" t="s">
        <v>37</v>
      </c>
      <c r="L9" s="116" t="s">
        <v>38</v>
      </c>
      <c r="M9" s="116" t="s">
        <v>37</v>
      </c>
      <c r="N9" s="116" t="s">
        <v>38</v>
      </c>
      <c r="O9" s="494"/>
      <c r="P9" s="106" t="s">
        <v>37</v>
      </c>
      <c r="Q9" s="106" t="s">
        <v>38</v>
      </c>
      <c r="R9" s="106" t="s">
        <v>37</v>
      </c>
      <c r="S9" s="106" t="s">
        <v>38</v>
      </c>
      <c r="T9" s="106" t="s">
        <v>37</v>
      </c>
      <c r="U9" s="106" t="s">
        <v>38</v>
      </c>
      <c r="V9" s="106" t="s">
        <v>37</v>
      </c>
      <c r="W9" s="106" t="s">
        <v>38</v>
      </c>
      <c r="X9" s="479"/>
      <c r="Y9" s="475"/>
      <c r="Z9" s="475"/>
      <c r="AA9" s="475"/>
      <c r="AB9" s="475"/>
      <c r="AC9" s="475"/>
      <c r="AD9" s="475"/>
      <c r="AE9" s="475"/>
    </row>
    <row r="10" spans="1:34" s="228" customFormat="1" ht="15" customHeight="1">
      <c r="A10" s="279" t="s">
        <v>44</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278"/>
    </row>
    <row r="11" spans="1:34" s="228" customFormat="1" ht="33" customHeight="1">
      <c r="A11" s="396">
        <v>2.9</v>
      </c>
      <c r="B11" s="397" t="s">
        <v>280</v>
      </c>
      <c r="C11" s="339" t="s">
        <v>281</v>
      </c>
      <c r="D11" s="397"/>
      <c r="E11" s="452">
        <v>9</v>
      </c>
      <c r="F11" s="453"/>
      <c r="G11" s="139">
        <v>5</v>
      </c>
      <c r="H11" s="139">
        <v>5</v>
      </c>
      <c r="I11" s="139">
        <v>10</v>
      </c>
      <c r="J11" s="139">
        <v>5</v>
      </c>
      <c r="K11" s="139"/>
      <c r="L11" s="139"/>
      <c r="M11" s="139"/>
      <c r="N11" s="139"/>
      <c r="O11" s="139">
        <v>1</v>
      </c>
      <c r="P11" s="139"/>
      <c r="Q11" s="139"/>
      <c r="R11" s="139"/>
      <c r="S11" s="139"/>
      <c r="T11" s="139"/>
      <c r="U11" s="139"/>
      <c r="V11" s="139"/>
      <c r="W11" s="139"/>
      <c r="X11" s="139"/>
      <c r="Y11" s="337">
        <v>15</v>
      </c>
      <c r="Z11" s="337">
        <v>5</v>
      </c>
      <c r="AA11" s="337">
        <v>10</v>
      </c>
      <c r="AB11" s="337">
        <v>0</v>
      </c>
      <c r="AC11" s="337">
        <v>0</v>
      </c>
      <c r="AD11" s="438">
        <v>25</v>
      </c>
      <c r="AE11" s="337">
        <v>1</v>
      </c>
      <c r="AF11" s="281"/>
      <c r="AG11" s="282"/>
      <c r="AH11" s="282"/>
    </row>
    <row r="12" spans="1:34" s="228" customFormat="1" ht="15.75" customHeight="1">
      <c r="A12" s="515" t="s">
        <v>24</v>
      </c>
      <c r="B12" s="516"/>
      <c r="C12" s="517"/>
      <c r="D12" s="439"/>
      <c r="E12" s="439"/>
      <c r="F12" s="439"/>
      <c r="G12" s="361">
        <v>5</v>
      </c>
      <c r="H12" s="361">
        <v>5</v>
      </c>
      <c r="I12" s="361">
        <v>10</v>
      </c>
      <c r="J12" s="361">
        <v>5</v>
      </c>
      <c r="K12" s="361"/>
      <c r="L12" s="361"/>
      <c r="M12" s="361"/>
      <c r="N12" s="361"/>
      <c r="O12" s="361">
        <v>1</v>
      </c>
      <c r="P12" s="361"/>
      <c r="Q12" s="361"/>
      <c r="R12" s="361"/>
      <c r="S12" s="361"/>
      <c r="T12" s="361"/>
      <c r="U12" s="361"/>
      <c r="V12" s="361"/>
      <c r="W12" s="361"/>
      <c r="X12" s="361"/>
      <c r="Y12" s="361">
        <v>15</v>
      </c>
      <c r="Z12" s="361">
        <v>5</v>
      </c>
      <c r="AA12" s="361">
        <v>10</v>
      </c>
      <c r="AB12" s="361">
        <v>0</v>
      </c>
      <c r="AC12" s="361">
        <v>0</v>
      </c>
      <c r="AD12" s="440">
        <v>25</v>
      </c>
      <c r="AE12" s="361">
        <v>1</v>
      </c>
      <c r="AF12" s="282"/>
      <c r="AG12" s="282"/>
      <c r="AH12" s="282"/>
    </row>
    <row r="13" spans="1:34" ht="15.75">
      <c r="A13" s="349" t="s">
        <v>112</v>
      </c>
      <c r="B13" s="350"/>
      <c r="C13" s="351"/>
      <c r="D13" s="350"/>
      <c r="E13" s="350"/>
      <c r="F13" s="350"/>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441"/>
      <c r="AF13" s="282"/>
      <c r="AG13" s="282"/>
      <c r="AH13" s="282"/>
    </row>
    <row r="14" spans="1:34" s="69" customFormat="1" ht="22.5" customHeight="1">
      <c r="A14" s="454">
        <v>5.0999999999999996</v>
      </c>
      <c r="B14" s="397" t="s">
        <v>113</v>
      </c>
      <c r="C14" s="339" t="s">
        <v>277</v>
      </c>
      <c r="D14" s="340">
        <v>11</v>
      </c>
      <c r="E14" s="341" t="s">
        <v>223</v>
      </c>
      <c r="F14" s="342"/>
      <c r="G14" s="139">
        <v>15</v>
      </c>
      <c r="H14" s="139">
        <v>5</v>
      </c>
      <c r="I14" s="139">
        <v>10</v>
      </c>
      <c r="J14" s="139">
        <v>5</v>
      </c>
      <c r="K14" s="139">
        <v>15</v>
      </c>
      <c r="L14" s="139"/>
      <c r="M14" s="139"/>
      <c r="N14" s="139"/>
      <c r="O14" s="139">
        <v>2</v>
      </c>
      <c r="P14" s="140">
        <v>15</v>
      </c>
      <c r="Q14" s="140">
        <v>5</v>
      </c>
      <c r="R14" s="140">
        <v>10</v>
      </c>
      <c r="S14" s="140">
        <v>5</v>
      </c>
      <c r="T14" s="140">
        <v>15</v>
      </c>
      <c r="U14" s="140"/>
      <c r="V14" s="140"/>
      <c r="W14" s="140"/>
      <c r="X14" s="140">
        <v>2</v>
      </c>
      <c r="Y14" s="442">
        <v>80</v>
      </c>
      <c r="Z14" s="442">
        <v>30</v>
      </c>
      <c r="AA14" s="442">
        <v>20</v>
      </c>
      <c r="AB14" s="442">
        <v>30</v>
      </c>
      <c r="AC14" s="442">
        <v>0</v>
      </c>
      <c r="AD14" s="442">
        <v>100</v>
      </c>
      <c r="AE14" s="443">
        <v>4</v>
      </c>
      <c r="AF14" s="283"/>
      <c r="AG14" s="283"/>
      <c r="AH14" s="283"/>
    </row>
    <row r="15" spans="1:34" s="69" customFormat="1" ht="33.75" customHeight="1">
      <c r="A15" s="454">
        <v>5.2</v>
      </c>
      <c r="B15" s="397" t="s">
        <v>279</v>
      </c>
      <c r="C15" s="339" t="s">
        <v>278</v>
      </c>
      <c r="D15" s="340"/>
      <c r="E15" s="341"/>
      <c r="F15" s="342"/>
      <c r="G15" s="139"/>
      <c r="H15" s="139"/>
      <c r="I15" s="139"/>
      <c r="J15" s="139"/>
      <c r="K15" s="139"/>
      <c r="L15" s="139"/>
      <c r="M15" s="139"/>
      <c r="N15" s="139"/>
      <c r="O15" s="139"/>
      <c r="P15" s="140">
        <v>15</v>
      </c>
      <c r="Q15" s="140">
        <v>5</v>
      </c>
      <c r="R15" s="140">
        <v>10</v>
      </c>
      <c r="S15" s="140">
        <v>5</v>
      </c>
      <c r="T15" s="140">
        <v>15</v>
      </c>
      <c r="U15" s="140"/>
      <c r="V15" s="140"/>
      <c r="W15" s="140"/>
      <c r="X15" s="140">
        <v>2</v>
      </c>
      <c r="Y15" s="442">
        <v>40</v>
      </c>
      <c r="Z15" s="442">
        <v>15</v>
      </c>
      <c r="AA15" s="442">
        <v>10</v>
      </c>
      <c r="AB15" s="442">
        <v>15</v>
      </c>
      <c r="AC15" s="442">
        <v>0</v>
      </c>
      <c r="AD15" s="442">
        <v>50</v>
      </c>
      <c r="AE15" s="443">
        <v>2</v>
      </c>
      <c r="AF15" s="283"/>
      <c r="AG15" s="283"/>
      <c r="AH15" s="283"/>
    </row>
    <row r="16" spans="1:34" ht="27.75" customHeight="1">
      <c r="A16" s="396">
        <v>5.3</v>
      </c>
      <c r="B16" s="397" t="s">
        <v>141</v>
      </c>
      <c r="C16" s="339" t="str">
        <f>[1]Razem!C39</f>
        <v>0912-7LEK-C5.1-P</v>
      </c>
      <c r="D16" s="340">
        <v>10</v>
      </c>
      <c r="E16" s="342">
        <v>10</v>
      </c>
      <c r="F16" s="342"/>
      <c r="G16" s="139"/>
      <c r="H16" s="139"/>
      <c r="I16" s="139"/>
      <c r="J16" s="139"/>
      <c r="K16" s="139"/>
      <c r="L16" s="139"/>
      <c r="M16" s="139"/>
      <c r="N16" s="139"/>
      <c r="O16" s="139"/>
      <c r="P16" s="140">
        <v>15</v>
      </c>
      <c r="Q16" s="140">
        <v>10</v>
      </c>
      <c r="R16" s="140">
        <v>20</v>
      </c>
      <c r="S16" s="140">
        <v>15</v>
      </c>
      <c r="T16" s="140">
        <v>15</v>
      </c>
      <c r="U16" s="140"/>
      <c r="V16" s="140"/>
      <c r="W16" s="140"/>
      <c r="X16" s="140">
        <v>3</v>
      </c>
      <c r="Y16" s="336">
        <f>SUM(G16,I16,K16,M16,P16,R16,T16,V16)</f>
        <v>50</v>
      </c>
      <c r="Z16" s="336">
        <f>SUM(G16,P16)</f>
        <v>15</v>
      </c>
      <c r="AA16" s="336">
        <f>SUM(I16,R16)</f>
        <v>20</v>
      </c>
      <c r="AB16" s="336">
        <f>SUM(K16,T16)</f>
        <v>15</v>
      </c>
      <c r="AC16" s="336">
        <f>SUM(M16,V16)</f>
        <v>0</v>
      </c>
      <c r="AD16" s="336">
        <f>SUM(G16:N16,P16:W16)</f>
        <v>75</v>
      </c>
      <c r="AE16" s="336">
        <f>SUM(O16,X16)</f>
        <v>3</v>
      </c>
    </row>
    <row r="17" spans="1:31" ht="27.75" customHeight="1">
      <c r="A17" s="396">
        <v>5.7</v>
      </c>
      <c r="B17" s="397" t="s">
        <v>142</v>
      </c>
      <c r="C17" s="339" t="str">
        <f>[1]Razem!C43</f>
        <v>0912-7LEK-C5.4-N</v>
      </c>
      <c r="D17" s="340">
        <v>9</v>
      </c>
      <c r="E17" s="342">
        <v>9</v>
      </c>
      <c r="F17" s="342"/>
      <c r="G17" s="139">
        <v>15</v>
      </c>
      <c r="H17" s="139">
        <v>15</v>
      </c>
      <c r="I17" s="139">
        <v>25</v>
      </c>
      <c r="J17" s="139">
        <v>30</v>
      </c>
      <c r="K17" s="139">
        <v>15</v>
      </c>
      <c r="L17" s="139"/>
      <c r="M17" s="139"/>
      <c r="N17" s="139"/>
      <c r="O17" s="139">
        <v>4</v>
      </c>
      <c r="P17" s="140"/>
      <c r="Q17" s="140"/>
      <c r="R17" s="140"/>
      <c r="S17" s="140"/>
      <c r="T17" s="140"/>
      <c r="U17" s="140"/>
      <c r="V17" s="140"/>
      <c r="W17" s="140"/>
      <c r="X17" s="140"/>
      <c r="Y17" s="336">
        <f>SUM(G17,I17,K17,M17,P17,R17,T17,V17)</f>
        <v>55</v>
      </c>
      <c r="Z17" s="336">
        <f>SUM(G17,P17)</f>
        <v>15</v>
      </c>
      <c r="AA17" s="336">
        <f>SUM(I17,R17)</f>
        <v>25</v>
      </c>
      <c r="AB17" s="336">
        <f>SUM(K17,T17)</f>
        <v>15</v>
      </c>
      <c r="AC17" s="336">
        <f>SUM(M17,V17)</f>
        <v>0</v>
      </c>
      <c r="AD17" s="336">
        <f>SUM(G17:N17,P17:W17)</f>
        <v>100</v>
      </c>
      <c r="AE17" s="336">
        <f>SUM(O17,X17)</f>
        <v>4</v>
      </c>
    </row>
    <row r="18" spans="1:31" ht="21.75" customHeight="1">
      <c r="A18" s="515" t="s">
        <v>24</v>
      </c>
      <c r="B18" s="516"/>
      <c r="C18" s="517"/>
      <c r="D18" s="345"/>
      <c r="E18" s="444"/>
      <c r="F18" s="345"/>
      <c r="G18" s="348">
        <f>SUM(G14:G17)</f>
        <v>30</v>
      </c>
      <c r="H18" s="348">
        <f>SUM(H14:H17)</f>
        <v>20</v>
      </c>
      <c r="I18" s="348">
        <f>SUM(I14:I17)</f>
        <v>35</v>
      </c>
      <c r="J18" s="348">
        <f>SUM(J14:J17)</f>
        <v>35</v>
      </c>
      <c r="K18" s="348">
        <f>SUM(K14:K17)</f>
        <v>30</v>
      </c>
      <c r="L18" s="348">
        <f t="shared" ref="L18:W18" si="0">SUM(L16:L17)</f>
        <v>0</v>
      </c>
      <c r="M18" s="348">
        <f t="shared" si="0"/>
        <v>0</v>
      </c>
      <c r="N18" s="348">
        <f t="shared" si="0"/>
        <v>0</v>
      </c>
      <c r="O18" s="348">
        <f>SUM(O14:O17)</f>
        <v>6</v>
      </c>
      <c r="P18" s="348">
        <f>SUM(P14:P17)</f>
        <v>45</v>
      </c>
      <c r="Q18" s="348">
        <f>SUM(Q14:Q17)</f>
        <v>20</v>
      </c>
      <c r="R18" s="348">
        <f>SUM(R14:R17)</f>
        <v>40</v>
      </c>
      <c r="S18" s="348">
        <f>SUM(S14:S16)</f>
        <v>25</v>
      </c>
      <c r="T18" s="348">
        <f>SUM(T14:T16)</f>
        <v>45</v>
      </c>
      <c r="U18" s="348">
        <f t="shared" si="0"/>
        <v>0</v>
      </c>
      <c r="V18" s="348">
        <f t="shared" si="0"/>
        <v>0</v>
      </c>
      <c r="W18" s="348">
        <f t="shared" si="0"/>
        <v>0</v>
      </c>
      <c r="X18" s="348">
        <f>SUM(X14,X15,X16)</f>
        <v>7</v>
      </c>
      <c r="Y18" s="348">
        <f>SUM(Y14:Y17)</f>
        <v>225</v>
      </c>
      <c r="Z18" s="348">
        <f>SUM(Z14:Z17)</f>
        <v>75</v>
      </c>
      <c r="AA18" s="348">
        <f>SUM(AA14:AA17)</f>
        <v>75</v>
      </c>
      <c r="AB18" s="348">
        <f>SUM(AB14:AB17)</f>
        <v>75</v>
      </c>
      <c r="AC18" s="348">
        <f t="shared" ref="AC18" si="1">SUM(AC16:AC17)</f>
        <v>0</v>
      </c>
      <c r="AD18" s="348">
        <f>SUM(AD14:AD17)</f>
        <v>325</v>
      </c>
      <c r="AE18" s="348">
        <f>SUM(AE14,AE15,AE16,AE17)</f>
        <v>13</v>
      </c>
    </row>
    <row r="19" spans="1:31" ht="20.25" customHeight="1">
      <c r="A19" s="349" t="s">
        <v>117</v>
      </c>
      <c r="B19" s="350"/>
      <c r="C19" s="351"/>
      <c r="D19" s="350"/>
      <c r="E19" s="434"/>
      <c r="F19" s="350"/>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5"/>
    </row>
    <row r="20" spans="1:31" ht="32.25" customHeight="1">
      <c r="A20" s="396">
        <v>6.2</v>
      </c>
      <c r="B20" s="397" t="s">
        <v>118</v>
      </c>
      <c r="C20" s="339" t="str">
        <f>Razem!C56</f>
        <v>0912-7LEK-C6.2-G</v>
      </c>
      <c r="D20" s="340">
        <v>10</v>
      </c>
      <c r="E20" s="341" t="s">
        <v>223</v>
      </c>
      <c r="F20" s="342"/>
      <c r="G20" s="139">
        <v>15</v>
      </c>
      <c r="H20" s="139">
        <v>10</v>
      </c>
      <c r="I20" s="139">
        <v>15</v>
      </c>
      <c r="J20" s="139">
        <v>10</v>
      </c>
      <c r="K20" s="139">
        <v>25</v>
      </c>
      <c r="L20" s="139"/>
      <c r="M20" s="139"/>
      <c r="N20" s="139"/>
      <c r="O20" s="139">
        <v>3</v>
      </c>
      <c r="P20" s="140">
        <v>15</v>
      </c>
      <c r="Q20" s="140">
        <v>10</v>
      </c>
      <c r="R20" s="140">
        <v>15</v>
      </c>
      <c r="S20" s="140">
        <v>10</v>
      </c>
      <c r="T20" s="140">
        <v>25</v>
      </c>
      <c r="U20" s="140"/>
      <c r="V20" s="140"/>
      <c r="W20" s="140"/>
      <c r="X20" s="140">
        <v>3</v>
      </c>
      <c r="Y20" s="336">
        <f t="shared" ref="Y20:Y28" si="2">SUM(G20,I20,K20,M20,P20,R20,T20,V20)</f>
        <v>110</v>
      </c>
      <c r="Z20" s="336">
        <f t="shared" ref="Z20:Z30" si="3">SUM(G20,P20)</f>
        <v>30</v>
      </c>
      <c r="AA20" s="336">
        <f t="shared" ref="AA20:AA30" si="4">SUM(I20,R20)</f>
        <v>30</v>
      </c>
      <c r="AB20" s="336">
        <f t="shared" ref="AB20:AB30" si="5">SUM(K20,T20)</f>
        <v>50</v>
      </c>
      <c r="AC20" s="336">
        <f t="shared" ref="AC20:AC30" si="6">SUM(M20,V20)</f>
        <v>0</v>
      </c>
      <c r="AD20" s="336">
        <f t="shared" ref="AD20:AD28" si="7">SUM(G20:M20,P20:W20,N20)</f>
        <v>150</v>
      </c>
      <c r="AE20" s="336">
        <f t="shared" ref="AE20:AE30" si="8">SUM(O20,X20)</f>
        <v>6</v>
      </c>
    </row>
    <row r="21" spans="1:31" ht="32.25" customHeight="1">
      <c r="A21" s="396">
        <v>6.3</v>
      </c>
      <c r="B21" s="397" t="s">
        <v>144</v>
      </c>
      <c r="C21" s="339" t="str">
        <f t="shared" ref="C21" si="9">"0912-7LEK-C"&amp;A21&amp;"-"&amp;UPPER(LEFT(B21,1))</f>
        <v>0912-7LEK-C6.3-P</v>
      </c>
      <c r="D21" s="340">
        <v>10</v>
      </c>
      <c r="E21" s="341" t="s">
        <v>5</v>
      </c>
      <c r="F21" s="342"/>
      <c r="G21" s="139"/>
      <c r="H21" s="139"/>
      <c r="I21" s="139"/>
      <c r="J21" s="139"/>
      <c r="K21" s="139"/>
      <c r="L21" s="139"/>
      <c r="M21" s="139"/>
      <c r="N21" s="139"/>
      <c r="O21" s="139"/>
      <c r="P21" s="140">
        <v>15</v>
      </c>
      <c r="Q21" s="140">
        <v>10</v>
      </c>
      <c r="R21" s="140">
        <v>15</v>
      </c>
      <c r="S21" s="140">
        <v>10</v>
      </c>
      <c r="T21" s="140">
        <v>25</v>
      </c>
      <c r="U21" s="140"/>
      <c r="V21" s="140"/>
      <c r="W21" s="140"/>
      <c r="X21" s="140">
        <v>3</v>
      </c>
      <c r="Y21" s="336">
        <f t="shared" si="2"/>
        <v>55</v>
      </c>
      <c r="Z21" s="336">
        <f t="shared" si="3"/>
        <v>15</v>
      </c>
      <c r="AA21" s="336">
        <f t="shared" si="4"/>
        <v>15</v>
      </c>
      <c r="AB21" s="336">
        <f t="shared" si="5"/>
        <v>25</v>
      </c>
      <c r="AC21" s="336">
        <f t="shared" si="6"/>
        <v>0</v>
      </c>
      <c r="AD21" s="336">
        <f t="shared" si="7"/>
        <v>75</v>
      </c>
      <c r="AE21" s="336">
        <f t="shared" si="8"/>
        <v>3</v>
      </c>
    </row>
    <row r="22" spans="1:31" ht="32.25" customHeight="1">
      <c r="A22" s="396">
        <v>6.4</v>
      </c>
      <c r="B22" s="397" t="s">
        <v>145</v>
      </c>
      <c r="C22" s="339" t="str">
        <f>Razem!C58</f>
        <v>0912-7LEK-C6.4-OiT</v>
      </c>
      <c r="D22" s="340">
        <v>9</v>
      </c>
      <c r="E22" s="341" t="s">
        <v>4</v>
      </c>
      <c r="F22" s="342"/>
      <c r="G22" s="139">
        <v>15</v>
      </c>
      <c r="H22" s="139">
        <v>10</v>
      </c>
      <c r="I22" s="139">
        <v>15</v>
      </c>
      <c r="J22" s="139">
        <v>10</v>
      </c>
      <c r="K22" s="139">
        <v>25</v>
      </c>
      <c r="L22" s="139"/>
      <c r="M22" s="139"/>
      <c r="N22" s="139"/>
      <c r="O22" s="139">
        <v>3</v>
      </c>
      <c r="P22" s="140"/>
      <c r="Q22" s="140"/>
      <c r="R22" s="140"/>
      <c r="S22" s="140"/>
      <c r="T22" s="140"/>
      <c r="U22" s="140"/>
      <c r="V22" s="140"/>
      <c r="W22" s="140"/>
      <c r="X22" s="140"/>
      <c r="Y22" s="336">
        <f t="shared" si="2"/>
        <v>55</v>
      </c>
      <c r="Z22" s="336">
        <f t="shared" si="3"/>
        <v>15</v>
      </c>
      <c r="AA22" s="336">
        <f t="shared" si="4"/>
        <v>15</v>
      </c>
      <c r="AB22" s="336">
        <f t="shared" si="5"/>
        <v>25</v>
      </c>
      <c r="AC22" s="336">
        <f t="shared" si="6"/>
        <v>0</v>
      </c>
      <c r="AD22" s="336">
        <f t="shared" si="7"/>
        <v>75</v>
      </c>
      <c r="AE22" s="336">
        <f t="shared" si="8"/>
        <v>3</v>
      </c>
    </row>
    <row r="23" spans="1:31" ht="32.25" customHeight="1">
      <c r="A23" s="396">
        <v>6.5</v>
      </c>
      <c r="B23" s="397" t="s">
        <v>146</v>
      </c>
      <c r="C23" s="339" t="str">
        <f>Razem!C59</f>
        <v>0912-7LEK-C6.5-OO</v>
      </c>
      <c r="D23" s="340">
        <v>10</v>
      </c>
      <c r="E23" s="341">
        <v>10</v>
      </c>
      <c r="F23" s="342"/>
      <c r="G23" s="139"/>
      <c r="H23" s="139"/>
      <c r="I23" s="139"/>
      <c r="J23" s="139"/>
      <c r="K23" s="139"/>
      <c r="L23" s="139"/>
      <c r="M23" s="139"/>
      <c r="N23" s="139"/>
      <c r="O23" s="139"/>
      <c r="P23" s="140">
        <v>15</v>
      </c>
      <c r="Q23" s="140">
        <v>5</v>
      </c>
      <c r="R23" s="140">
        <v>10</v>
      </c>
      <c r="S23" s="140"/>
      <c r="T23" s="140">
        <v>20</v>
      </c>
      <c r="U23" s="140"/>
      <c r="V23" s="140"/>
      <c r="W23" s="140"/>
      <c r="X23" s="140">
        <v>2</v>
      </c>
      <c r="Y23" s="336">
        <f t="shared" si="2"/>
        <v>45</v>
      </c>
      <c r="Z23" s="336">
        <f t="shared" si="3"/>
        <v>15</v>
      </c>
      <c r="AA23" s="336">
        <f t="shared" si="4"/>
        <v>10</v>
      </c>
      <c r="AB23" s="336">
        <f t="shared" si="5"/>
        <v>20</v>
      </c>
      <c r="AC23" s="336">
        <f t="shared" si="6"/>
        <v>0</v>
      </c>
      <c r="AD23" s="336">
        <f t="shared" si="7"/>
        <v>50</v>
      </c>
      <c r="AE23" s="336">
        <f t="shared" si="8"/>
        <v>2</v>
      </c>
    </row>
    <row r="24" spans="1:31" ht="32.25" customHeight="1">
      <c r="A24" s="396">
        <v>6.6</v>
      </c>
      <c r="B24" s="384" t="s">
        <v>147</v>
      </c>
      <c r="C24" s="339" t="str">
        <f>Razem!C60</f>
        <v>0912-7LEK-C6.6-U</v>
      </c>
      <c r="D24" s="340">
        <v>10</v>
      </c>
      <c r="E24" s="341">
        <v>10</v>
      </c>
      <c r="F24" s="342"/>
      <c r="G24" s="139"/>
      <c r="H24" s="139"/>
      <c r="I24" s="139"/>
      <c r="J24" s="139"/>
      <c r="K24" s="139"/>
      <c r="L24" s="139"/>
      <c r="M24" s="139"/>
      <c r="N24" s="139"/>
      <c r="O24" s="139"/>
      <c r="P24" s="140">
        <v>15</v>
      </c>
      <c r="Q24" s="140">
        <v>15</v>
      </c>
      <c r="R24" s="140">
        <v>15</v>
      </c>
      <c r="S24" s="140">
        <v>15</v>
      </c>
      <c r="T24" s="140">
        <v>15</v>
      </c>
      <c r="U24" s="140"/>
      <c r="V24" s="140"/>
      <c r="W24" s="140"/>
      <c r="X24" s="140">
        <v>3</v>
      </c>
      <c r="Y24" s="336">
        <f t="shared" si="2"/>
        <v>45</v>
      </c>
      <c r="Z24" s="336">
        <f t="shared" si="3"/>
        <v>15</v>
      </c>
      <c r="AA24" s="336">
        <f t="shared" si="4"/>
        <v>15</v>
      </c>
      <c r="AB24" s="336">
        <f t="shared" si="5"/>
        <v>15</v>
      </c>
      <c r="AC24" s="336">
        <f t="shared" si="6"/>
        <v>0</v>
      </c>
      <c r="AD24" s="336">
        <f t="shared" si="7"/>
        <v>75</v>
      </c>
      <c r="AE24" s="336">
        <f t="shared" si="8"/>
        <v>3</v>
      </c>
    </row>
    <row r="25" spans="1:31" ht="32.25" customHeight="1">
      <c r="A25" s="396">
        <v>6.7</v>
      </c>
      <c r="B25" s="384" t="s">
        <v>148</v>
      </c>
      <c r="C25" s="339" t="str">
        <f>Razem!C61</f>
        <v>0912-7LEK-C6.7-O</v>
      </c>
      <c r="D25" s="340">
        <v>9</v>
      </c>
      <c r="E25" s="341">
        <v>9</v>
      </c>
      <c r="F25" s="342"/>
      <c r="G25" s="139">
        <v>15</v>
      </c>
      <c r="H25" s="139">
        <v>15</v>
      </c>
      <c r="I25" s="139">
        <v>15</v>
      </c>
      <c r="J25" s="139">
        <v>15</v>
      </c>
      <c r="K25" s="139">
        <v>15</v>
      </c>
      <c r="L25" s="139"/>
      <c r="M25" s="139"/>
      <c r="N25" s="139"/>
      <c r="O25" s="139">
        <v>3</v>
      </c>
      <c r="P25" s="140"/>
      <c r="Q25" s="140"/>
      <c r="R25" s="140"/>
      <c r="S25" s="140"/>
      <c r="T25" s="140"/>
      <c r="U25" s="140"/>
      <c r="V25" s="140"/>
      <c r="W25" s="140"/>
      <c r="X25" s="140"/>
      <c r="Y25" s="336">
        <f t="shared" si="2"/>
        <v>45</v>
      </c>
      <c r="Z25" s="336">
        <f t="shared" si="3"/>
        <v>15</v>
      </c>
      <c r="AA25" s="336">
        <f t="shared" si="4"/>
        <v>15</v>
      </c>
      <c r="AB25" s="336">
        <f t="shared" si="5"/>
        <v>15</v>
      </c>
      <c r="AC25" s="336">
        <f t="shared" si="6"/>
        <v>0</v>
      </c>
      <c r="AD25" s="336">
        <f t="shared" si="7"/>
        <v>75</v>
      </c>
      <c r="AE25" s="336">
        <f t="shared" si="8"/>
        <v>3</v>
      </c>
    </row>
    <row r="26" spans="1:31" ht="32.25" customHeight="1">
      <c r="A26" s="396">
        <v>6.8</v>
      </c>
      <c r="B26" s="384" t="s">
        <v>149</v>
      </c>
      <c r="C26" s="339" t="str">
        <f>Razem!C62</f>
        <v>0912-7LEK-C6.8-ER</v>
      </c>
      <c r="D26" s="340">
        <v>12</v>
      </c>
      <c r="E26" s="341" t="s">
        <v>4</v>
      </c>
      <c r="F26" s="342"/>
      <c r="G26" s="139">
        <v>15</v>
      </c>
      <c r="H26" s="139">
        <v>10</v>
      </c>
      <c r="I26" s="139">
        <v>10</v>
      </c>
      <c r="J26" s="139">
        <v>0</v>
      </c>
      <c r="K26" s="139">
        <v>15</v>
      </c>
      <c r="L26" s="139"/>
      <c r="M26" s="139"/>
      <c r="N26" s="139"/>
      <c r="O26" s="139">
        <v>2</v>
      </c>
      <c r="P26" s="140"/>
      <c r="Q26" s="140"/>
      <c r="R26" s="140"/>
      <c r="S26" s="140"/>
      <c r="T26" s="140"/>
      <c r="U26" s="140"/>
      <c r="V26" s="140"/>
      <c r="W26" s="140"/>
      <c r="X26" s="140"/>
      <c r="Y26" s="336">
        <f t="shared" si="2"/>
        <v>40</v>
      </c>
      <c r="Z26" s="336">
        <f t="shared" si="3"/>
        <v>15</v>
      </c>
      <c r="AA26" s="336">
        <f t="shared" si="4"/>
        <v>10</v>
      </c>
      <c r="AB26" s="336">
        <f t="shared" si="5"/>
        <v>15</v>
      </c>
      <c r="AC26" s="336">
        <f t="shared" si="6"/>
        <v>0</v>
      </c>
      <c r="AD26" s="336">
        <f>SUM(G26:M26,P26:W26,N26)</f>
        <v>50</v>
      </c>
      <c r="AE26" s="336">
        <f t="shared" si="8"/>
        <v>2</v>
      </c>
    </row>
    <row r="27" spans="1:31" ht="32.25" customHeight="1">
      <c r="A27" s="396">
        <v>6.9</v>
      </c>
      <c r="B27" s="384" t="s">
        <v>150</v>
      </c>
      <c r="C27" s="339" t="str">
        <f>Razem!C63</f>
        <v>0912-7LEK-C6.9-GiP</v>
      </c>
      <c r="D27" s="340">
        <v>10</v>
      </c>
      <c r="E27" s="341" t="s">
        <v>224</v>
      </c>
      <c r="F27" s="342"/>
      <c r="G27" s="139">
        <v>15</v>
      </c>
      <c r="H27" s="139">
        <v>10</v>
      </c>
      <c r="I27" s="139">
        <v>20</v>
      </c>
      <c r="J27" s="139">
        <v>10</v>
      </c>
      <c r="K27" s="139">
        <v>20</v>
      </c>
      <c r="L27" s="139"/>
      <c r="M27" s="139"/>
      <c r="N27" s="139"/>
      <c r="O27" s="139">
        <v>3</v>
      </c>
      <c r="P27" s="140">
        <v>15</v>
      </c>
      <c r="Q27" s="140">
        <v>10</v>
      </c>
      <c r="R27" s="140">
        <v>15</v>
      </c>
      <c r="S27" s="140">
        <v>10</v>
      </c>
      <c r="T27" s="140">
        <v>25</v>
      </c>
      <c r="U27" s="140"/>
      <c r="V27" s="140"/>
      <c r="W27" s="140"/>
      <c r="X27" s="140">
        <v>3</v>
      </c>
      <c r="Y27" s="336">
        <f t="shared" si="2"/>
        <v>110</v>
      </c>
      <c r="Z27" s="336">
        <f t="shared" si="3"/>
        <v>30</v>
      </c>
      <c r="AA27" s="336">
        <f t="shared" si="4"/>
        <v>35</v>
      </c>
      <c r="AB27" s="336">
        <f>SUM(K27,T27)</f>
        <v>45</v>
      </c>
      <c r="AC27" s="336">
        <f t="shared" si="6"/>
        <v>0</v>
      </c>
      <c r="AD27" s="336">
        <f t="shared" ref="AD27" si="10">SUM(G27:M27,P27:W27,N27)</f>
        <v>150</v>
      </c>
      <c r="AE27" s="336">
        <f t="shared" si="8"/>
        <v>6</v>
      </c>
    </row>
    <row r="28" spans="1:31" ht="32.25" customHeight="1">
      <c r="A28" s="398">
        <v>6.1</v>
      </c>
      <c r="B28" s="397" t="s">
        <v>151</v>
      </c>
      <c r="C28" s="339" t="str">
        <f>Razem!C64</f>
        <v>0912-7LEK-C6.1-O</v>
      </c>
      <c r="D28" s="340">
        <v>10</v>
      </c>
      <c r="E28" s="341">
        <v>10</v>
      </c>
      <c r="F28" s="342"/>
      <c r="G28" s="139"/>
      <c r="H28" s="139"/>
      <c r="I28" s="139"/>
      <c r="J28" s="139"/>
      <c r="K28" s="139"/>
      <c r="L28" s="139"/>
      <c r="M28" s="139"/>
      <c r="N28" s="139"/>
      <c r="O28" s="139"/>
      <c r="P28" s="140">
        <v>15</v>
      </c>
      <c r="Q28" s="140">
        <v>10</v>
      </c>
      <c r="R28" s="140">
        <v>10</v>
      </c>
      <c r="S28" s="140"/>
      <c r="T28" s="140">
        <v>15</v>
      </c>
      <c r="U28" s="140"/>
      <c r="V28" s="140"/>
      <c r="W28" s="140"/>
      <c r="X28" s="140">
        <v>2</v>
      </c>
      <c r="Y28" s="336">
        <f t="shared" si="2"/>
        <v>40</v>
      </c>
      <c r="Z28" s="336">
        <f t="shared" si="3"/>
        <v>15</v>
      </c>
      <c r="AA28" s="336">
        <f t="shared" si="4"/>
        <v>10</v>
      </c>
      <c r="AB28" s="336">
        <f t="shared" si="5"/>
        <v>15</v>
      </c>
      <c r="AC28" s="336">
        <f t="shared" si="6"/>
        <v>0</v>
      </c>
      <c r="AD28" s="336">
        <f t="shared" si="7"/>
        <v>50</v>
      </c>
      <c r="AE28" s="336">
        <f t="shared" si="8"/>
        <v>2</v>
      </c>
    </row>
    <row r="29" spans="1:31" ht="32.25" customHeight="1">
      <c r="A29" s="398">
        <v>6.12</v>
      </c>
      <c r="B29" s="397" t="s">
        <v>152</v>
      </c>
      <c r="C29" s="339" t="str">
        <f>Razem!C66</f>
        <v>0912-7LEK-C6.12-T</v>
      </c>
      <c r="D29" s="340">
        <v>9</v>
      </c>
      <c r="E29" s="341">
        <v>9</v>
      </c>
      <c r="F29" s="342"/>
      <c r="G29" s="139">
        <v>15</v>
      </c>
      <c r="H29" s="139">
        <v>10</v>
      </c>
      <c r="I29" s="139"/>
      <c r="J29" s="139"/>
      <c r="K29" s="139"/>
      <c r="L29" s="139"/>
      <c r="M29" s="139"/>
      <c r="N29" s="139"/>
      <c r="O29" s="139">
        <v>1</v>
      </c>
      <c r="P29" s="140"/>
      <c r="Q29" s="140"/>
      <c r="R29" s="140"/>
      <c r="S29" s="140"/>
      <c r="T29" s="140"/>
      <c r="U29" s="140"/>
      <c r="V29" s="140"/>
      <c r="W29" s="140"/>
      <c r="X29" s="140"/>
      <c r="Y29" s="336">
        <f>SUM(G29,P29,I29,K29,M29,R29,T29,V29)</f>
        <v>15</v>
      </c>
      <c r="Z29" s="336">
        <f t="shared" si="3"/>
        <v>15</v>
      </c>
      <c r="AA29" s="336">
        <f t="shared" si="4"/>
        <v>0</v>
      </c>
      <c r="AB29" s="336">
        <f t="shared" si="5"/>
        <v>0</v>
      </c>
      <c r="AC29" s="336">
        <f t="shared" si="6"/>
        <v>0</v>
      </c>
      <c r="AD29" s="336">
        <f>SUM(G29:N29,P29:W29)</f>
        <v>25</v>
      </c>
      <c r="AE29" s="336">
        <f t="shared" si="8"/>
        <v>1</v>
      </c>
    </row>
    <row r="30" spans="1:31" ht="32.25" customHeight="1">
      <c r="A30" s="398">
        <v>6.11</v>
      </c>
      <c r="B30" s="397" t="s">
        <v>153</v>
      </c>
      <c r="C30" s="339" t="str">
        <f>Razem!C65</f>
        <v>0912-7LEK-C6.11-N</v>
      </c>
      <c r="D30" s="340">
        <v>10</v>
      </c>
      <c r="E30" s="342">
        <v>10</v>
      </c>
      <c r="F30" s="342"/>
      <c r="G30" s="139"/>
      <c r="H30" s="139"/>
      <c r="I30" s="139"/>
      <c r="J30" s="139"/>
      <c r="K30" s="139"/>
      <c r="L30" s="139"/>
      <c r="M30" s="139"/>
      <c r="N30" s="139"/>
      <c r="O30" s="139"/>
      <c r="P30" s="140">
        <v>15</v>
      </c>
      <c r="Q30" s="140">
        <v>5</v>
      </c>
      <c r="R30" s="140">
        <v>15</v>
      </c>
      <c r="S30" s="140"/>
      <c r="T30" s="140">
        <v>15</v>
      </c>
      <c r="U30" s="140"/>
      <c r="V30" s="140"/>
      <c r="W30" s="140"/>
      <c r="X30" s="140">
        <v>2</v>
      </c>
      <c r="Y30" s="336">
        <f>SUM(G30,I30,K30,M30,P30,R30,T30,V30)</f>
        <v>45</v>
      </c>
      <c r="Z30" s="336">
        <f t="shared" si="3"/>
        <v>15</v>
      </c>
      <c r="AA30" s="336">
        <f t="shared" si="4"/>
        <v>15</v>
      </c>
      <c r="AB30" s="336">
        <f t="shared" si="5"/>
        <v>15</v>
      </c>
      <c r="AC30" s="336">
        <f t="shared" si="6"/>
        <v>0</v>
      </c>
      <c r="AD30" s="336">
        <f>SUM(G30:M30,P30:W30,N30)</f>
        <v>50</v>
      </c>
      <c r="AE30" s="336">
        <f t="shared" si="8"/>
        <v>2</v>
      </c>
    </row>
    <row r="31" spans="1:31" ht="15.75">
      <c r="A31" s="515" t="s">
        <v>24</v>
      </c>
      <c r="B31" s="516"/>
      <c r="C31" s="517"/>
      <c r="D31" s="345"/>
      <c r="E31" s="345"/>
      <c r="F31" s="345"/>
      <c r="G31" s="348">
        <f t="shared" ref="G31:W31" si="11">SUM(G20:G30)</f>
        <v>90</v>
      </c>
      <c r="H31" s="348">
        <f t="shared" si="11"/>
        <v>65</v>
      </c>
      <c r="I31" s="348">
        <f t="shared" si="11"/>
        <v>75</v>
      </c>
      <c r="J31" s="348">
        <f t="shared" si="11"/>
        <v>45</v>
      </c>
      <c r="K31" s="348">
        <f t="shared" si="11"/>
        <v>100</v>
      </c>
      <c r="L31" s="348">
        <f t="shared" si="11"/>
        <v>0</v>
      </c>
      <c r="M31" s="348">
        <f t="shared" si="11"/>
        <v>0</v>
      </c>
      <c r="N31" s="348">
        <f t="shared" si="11"/>
        <v>0</v>
      </c>
      <c r="O31" s="348">
        <f>SUM(O20:O29)</f>
        <v>15</v>
      </c>
      <c r="P31" s="348">
        <f t="shared" si="11"/>
        <v>105</v>
      </c>
      <c r="Q31" s="348">
        <f t="shared" si="11"/>
        <v>65</v>
      </c>
      <c r="R31" s="348">
        <f t="shared" si="11"/>
        <v>95</v>
      </c>
      <c r="S31" s="348">
        <f t="shared" si="11"/>
        <v>45</v>
      </c>
      <c r="T31" s="348">
        <f t="shared" si="11"/>
        <v>140</v>
      </c>
      <c r="U31" s="348">
        <f t="shared" si="11"/>
        <v>0</v>
      </c>
      <c r="V31" s="348">
        <f t="shared" si="11"/>
        <v>0</v>
      </c>
      <c r="W31" s="348">
        <f t="shared" si="11"/>
        <v>0</v>
      </c>
      <c r="X31" s="348">
        <f>SUM(X20:X30)</f>
        <v>18</v>
      </c>
      <c r="Y31" s="348">
        <f>SUM(Y20:Y30)</f>
        <v>605</v>
      </c>
      <c r="Z31" s="348">
        <f>SUM(Z20:Z30)</f>
        <v>195</v>
      </c>
      <c r="AA31" s="348">
        <f t="shared" ref="AA31:AC31" si="12">SUM(AA20:AA30)</f>
        <v>170</v>
      </c>
      <c r="AB31" s="348">
        <f t="shared" si="12"/>
        <v>240</v>
      </c>
      <c r="AC31" s="348">
        <f t="shared" si="12"/>
        <v>0</v>
      </c>
      <c r="AD31" s="348">
        <f>SUM(AD20:AD30)</f>
        <v>825</v>
      </c>
      <c r="AE31" s="348">
        <f>SUM(AE20:AE30)</f>
        <v>33</v>
      </c>
    </row>
    <row r="32" spans="1:31" ht="21.75" customHeight="1">
      <c r="A32" s="349" t="s">
        <v>83</v>
      </c>
      <c r="B32" s="350"/>
      <c r="C32" s="351"/>
      <c r="D32" s="350"/>
      <c r="E32" s="350"/>
      <c r="F32" s="350"/>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5"/>
    </row>
    <row r="33" spans="1:31" ht="31.5" customHeight="1">
      <c r="A33" s="396">
        <v>7.4</v>
      </c>
      <c r="B33" s="384" t="s">
        <v>154</v>
      </c>
      <c r="C33" s="339" t="str">
        <f>Razem!C73</f>
        <v>0912-7LEK-C7.4-M</v>
      </c>
      <c r="D33" s="340"/>
      <c r="E33" s="342">
        <v>9</v>
      </c>
      <c r="F33" s="342"/>
      <c r="G33" s="139">
        <v>15</v>
      </c>
      <c r="H33" s="139">
        <v>10</v>
      </c>
      <c r="I33" s="139"/>
      <c r="J33" s="139"/>
      <c r="K33" s="139"/>
      <c r="L33" s="139"/>
      <c r="M33" s="139"/>
      <c r="N33" s="139"/>
      <c r="O33" s="139">
        <v>1</v>
      </c>
      <c r="P33" s="140"/>
      <c r="Q33" s="140"/>
      <c r="R33" s="140"/>
      <c r="S33" s="140"/>
      <c r="T33" s="140"/>
      <c r="U33" s="140"/>
      <c r="V33" s="140"/>
      <c r="W33" s="140"/>
      <c r="X33" s="140"/>
      <c r="Y33" s="336">
        <f>SUM(G33,I33,K33,M33,P33,R33,T33,V33)</f>
        <v>15</v>
      </c>
      <c r="Z33" s="336">
        <f>SUM(G33,P33)</f>
        <v>15</v>
      </c>
      <c r="AA33" s="336">
        <f>SUM(I33,R33)</f>
        <v>0</v>
      </c>
      <c r="AB33" s="336">
        <f>SUM(K33,T33)</f>
        <v>0</v>
      </c>
      <c r="AC33" s="336">
        <f>SUM(M33,V33)</f>
        <v>0</v>
      </c>
      <c r="AD33" s="336">
        <f>SUM(G33:M33,P33:W33,N33)</f>
        <v>25</v>
      </c>
      <c r="AE33" s="336">
        <f>SUM(O33,X33)</f>
        <v>1</v>
      </c>
    </row>
    <row r="34" spans="1:31" ht="31.5" customHeight="1">
      <c r="A34" s="396">
        <v>7.5</v>
      </c>
      <c r="B34" s="384" t="s">
        <v>155</v>
      </c>
      <c r="C34" s="339" t="str">
        <f>Razem!C74</f>
        <v>0912-7LEK-C7.5-F</v>
      </c>
      <c r="D34" s="340">
        <v>9</v>
      </c>
      <c r="E34" s="342">
        <v>9</v>
      </c>
      <c r="F34" s="342"/>
      <c r="G34" s="139">
        <v>20</v>
      </c>
      <c r="H34" s="139">
        <v>5</v>
      </c>
      <c r="I34" s="139">
        <v>15</v>
      </c>
      <c r="J34" s="139">
        <v>5</v>
      </c>
      <c r="K34" s="139">
        <v>5</v>
      </c>
      <c r="L34" s="139"/>
      <c r="M34" s="139"/>
      <c r="N34" s="139"/>
      <c r="O34" s="139">
        <v>2</v>
      </c>
      <c r="P34" s="140"/>
      <c r="Q34" s="140"/>
      <c r="R34" s="140"/>
      <c r="S34" s="140"/>
      <c r="T34" s="140"/>
      <c r="U34" s="140"/>
      <c r="V34" s="140"/>
      <c r="W34" s="140"/>
      <c r="X34" s="140"/>
      <c r="Y34" s="336">
        <f>SUM(G34,I34,K34,M34,P34,R34,T34,V34)</f>
        <v>40</v>
      </c>
      <c r="Z34" s="336">
        <f>SUM(G34,P34)</f>
        <v>20</v>
      </c>
      <c r="AA34" s="336">
        <f>SUM(I34,R34)</f>
        <v>15</v>
      </c>
      <c r="AB34" s="336">
        <f>SUM(K34,T34)</f>
        <v>5</v>
      </c>
      <c r="AC34" s="336">
        <f>SUM(M34,V34)</f>
        <v>0</v>
      </c>
      <c r="AD34" s="336">
        <f>SUM(G34:M34,P34:W34,N34)</f>
        <v>50</v>
      </c>
      <c r="AE34" s="336">
        <f>SUM(O34,X34)</f>
        <v>2</v>
      </c>
    </row>
    <row r="35" spans="1:31" ht="15.75">
      <c r="A35" s="515" t="s">
        <v>24</v>
      </c>
      <c r="B35" s="516"/>
      <c r="C35" s="517"/>
      <c r="D35" s="345"/>
      <c r="E35" s="345"/>
      <c r="F35" s="345"/>
      <c r="G35" s="348">
        <f t="shared" ref="G35:X35" si="13">SUM(G33:G34)</f>
        <v>35</v>
      </c>
      <c r="H35" s="348">
        <f t="shared" si="13"/>
        <v>15</v>
      </c>
      <c r="I35" s="348">
        <f t="shared" si="13"/>
        <v>15</v>
      </c>
      <c r="J35" s="348">
        <f t="shared" si="13"/>
        <v>5</v>
      </c>
      <c r="K35" s="348">
        <f t="shared" si="13"/>
        <v>5</v>
      </c>
      <c r="L35" s="348">
        <f t="shared" si="13"/>
        <v>0</v>
      </c>
      <c r="M35" s="348">
        <f t="shared" si="13"/>
        <v>0</v>
      </c>
      <c r="N35" s="348">
        <f t="shared" si="13"/>
        <v>0</v>
      </c>
      <c r="O35" s="348">
        <f t="shared" si="13"/>
        <v>3</v>
      </c>
      <c r="P35" s="348">
        <f t="shared" si="13"/>
        <v>0</v>
      </c>
      <c r="Q35" s="348">
        <f t="shared" si="13"/>
        <v>0</v>
      </c>
      <c r="R35" s="348">
        <f t="shared" si="13"/>
        <v>0</v>
      </c>
      <c r="S35" s="348">
        <f t="shared" si="13"/>
        <v>0</v>
      </c>
      <c r="T35" s="348">
        <f t="shared" si="13"/>
        <v>0</v>
      </c>
      <c r="U35" s="348">
        <f t="shared" si="13"/>
        <v>0</v>
      </c>
      <c r="V35" s="348">
        <f t="shared" si="13"/>
        <v>0</v>
      </c>
      <c r="W35" s="348">
        <f t="shared" si="13"/>
        <v>0</v>
      </c>
      <c r="X35" s="348">
        <f t="shared" si="13"/>
        <v>0</v>
      </c>
      <c r="Y35" s="348">
        <f>SUM(Y33:Y34)</f>
        <v>55</v>
      </c>
      <c r="Z35" s="348">
        <f>SUM(Z33:Z34)</f>
        <v>35</v>
      </c>
      <c r="AA35" s="348">
        <f t="shared" ref="AA35:AE35" si="14">SUM(AA33:AA34)</f>
        <v>15</v>
      </c>
      <c r="AB35" s="348">
        <f t="shared" si="14"/>
        <v>5</v>
      </c>
      <c r="AC35" s="348">
        <f t="shared" si="14"/>
        <v>0</v>
      </c>
      <c r="AD35" s="348">
        <f t="shared" si="14"/>
        <v>75</v>
      </c>
      <c r="AE35" s="348">
        <f t="shared" si="14"/>
        <v>3</v>
      </c>
    </row>
    <row r="36" spans="1:31" ht="19.5" customHeight="1">
      <c r="A36" s="349" t="s">
        <v>55</v>
      </c>
      <c r="B36" s="350"/>
      <c r="C36" s="351"/>
      <c r="D36" s="350"/>
      <c r="E36" s="350"/>
      <c r="F36" s="350"/>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5"/>
    </row>
    <row r="37" spans="1:31" ht="33.75" customHeight="1">
      <c r="A37" s="396">
        <v>9.6999999999999993</v>
      </c>
      <c r="B37" s="384" t="s">
        <v>156</v>
      </c>
      <c r="C37" s="339" t="str">
        <f>Razem!C93</f>
        <v>0912-7LEK-C9.7-S</v>
      </c>
      <c r="D37" s="340"/>
      <c r="E37" s="342">
        <v>10</v>
      </c>
      <c r="F37" s="342"/>
      <c r="G37" s="139"/>
      <c r="H37" s="139"/>
      <c r="I37" s="139"/>
      <c r="J37" s="139"/>
      <c r="K37" s="139"/>
      <c r="L37" s="139"/>
      <c r="M37" s="139"/>
      <c r="N37" s="139"/>
      <c r="O37" s="139"/>
      <c r="P37" s="140"/>
      <c r="Q37" s="140"/>
      <c r="R37" s="140"/>
      <c r="S37" s="140"/>
      <c r="T37" s="140">
        <v>60</v>
      </c>
      <c r="U37" s="140"/>
      <c r="V37" s="140"/>
      <c r="W37" s="140"/>
      <c r="X37" s="140">
        <v>2</v>
      </c>
      <c r="Y37" s="336">
        <f>SUM(G37,I37,K37,M37,P37,R37,T37,V37)</f>
        <v>60</v>
      </c>
      <c r="Z37" s="336">
        <f>SUM(G37,P37)</f>
        <v>0</v>
      </c>
      <c r="AA37" s="336">
        <f>SUM(I37,R37)</f>
        <v>0</v>
      </c>
      <c r="AB37" s="336">
        <f>SUM(K37,T37)</f>
        <v>60</v>
      </c>
      <c r="AC37" s="336">
        <f>SUM(M37,V37)</f>
        <v>0</v>
      </c>
      <c r="AD37" s="336">
        <f>SUM(G37:M37,P37:W37,N37)</f>
        <v>60</v>
      </c>
      <c r="AE37" s="336">
        <f>SUM(O37,X37)</f>
        <v>2</v>
      </c>
    </row>
    <row r="38" spans="1:31" ht="33.75" customHeight="1">
      <c r="A38" s="396">
        <v>9.8000000000000007</v>
      </c>
      <c r="B38" s="384" t="s">
        <v>150</v>
      </c>
      <c r="C38" s="339" t="str">
        <f>Razem!C94</f>
        <v>0912-7LEK-C9.8-G</v>
      </c>
      <c r="D38" s="340"/>
      <c r="E38" s="342">
        <v>10</v>
      </c>
      <c r="F38" s="342"/>
      <c r="G38" s="139"/>
      <c r="H38" s="139"/>
      <c r="I38" s="139"/>
      <c r="J38" s="139"/>
      <c r="K38" s="139"/>
      <c r="L38" s="139"/>
      <c r="M38" s="139"/>
      <c r="N38" s="139"/>
      <c r="O38" s="139"/>
      <c r="P38" s="140"/>
      <c r="Q38" s="140"/>
      <c r="R38" s="140"/>
      <c r="S38" s="140"/>
      <c r="T38" s="140">
        <v>60</v>
      </c>
      <c r="U38" s="140"/>
      <c r="V38" s="140"/>
      <c r="W38" s="140"/>
      <c r="X38" s="140">
        <v>2</v>
      </c>
      <c r="Y38" s="336">
        <f>SUM(G38,I38,K38,M38,P38,R38,T38,V38)</f>
        <v>60</v>
      </c>
      <c r="Z38" s="336">
        <f>SUM(G38,P38)</f>
        <v>0</v>
      </c>
      <c r="AA38" s="336">
        <f>SUM(I38,R38)</f>
        <v>0</v>
      </c>
      <c r="AB38" s="336">
        <f>SUM(K38,T38)</f>
        <v>60</v>
      </c>
      <c r="AC38" s="336">
        <f>SUM(M38,V38)</f>
        <v>0</v>
      </c>
      <c r="AD38" s="336">
        <f>SUM(G38:M38,P38:W38,N38)</f>
        <v>60</v>
      </c>
      <c r="AE38" s="336">
        <f>SUM(O38,X38)</f>
        <v>2</v>
      </c>
    </row>
    <row r="39" spans="1:31" ht="20.25" customHeight="1">
      <c r="A39" s="515" t="s">
        <v>24</v>
      </c>
      <c r="B39" s="516"/>
      <c r="C39" s="517"/>
      <c r="D39" s="345"/>
      <c r="E39" s="345"/>
      <c r="F39" s="345"/>
      <c r="G39" s="348">
        <f t="shared" ref="G39:X39" si="15">SUM(G37:G38)</f>
        <v>0</v>
      </c>
      <c r="H39" s="348">
        <f t="shared" si="15"/>
        <v>0</v>
      </c>
      <c r="I39" s="348">
        <f t="shared" si="15"/>
        <v>0</v>
      </c>
      <c r="J39" s="348">
        <f t="shared" si="15"/>
        <v>0</v>
      </c>
      <c r="K39" s="348">
        <f t="shared" si="15"/>
        <v>0</v>
      </c>
      <c r="L39" s="348">
        <f t="shared" si="15"/>
        <v>0</v>
      </c>
      <c r="M39" s="348">
        <f t="shared" si="15"/>
        <v>0</v>
      </c>
      <c r="N39" s="348">
        <f t="shared" si="15"/>
        <v>0</v>
      </c>
      <c r="O39" s="348">
        <f t="shared" si="15"/>
        <v>0</v>
      </c>
      <c r="P39" s="348">
        <f t="shared" si="15"/>
        <v>0</v>
      </c>
      <c r="Q39" s="348">
        <f t="shared" si="15"/>
        <v>0</v>
      </c>
      <c r="R39" s="348">
        <f t="shared" si="15"/>
        <v>0</v>
      </c>
      <c r="S39" s="348">
        <f t="shared" si="15"/>
        <v>0</v>
      </c>
      <c r="T39" s="348">
        <f t="shared" si="15"/>
        <v>120</v>
      </c>
      <c r="U39" s="348">
        <f t="shared" si="15"/>
        <v>0</v>
      </c>
      <c r="V39" s="348">
        <f t="shared" si="15"/>
        <v>0</v>
      </c>
      <c r="W39" s="348">
        <f t="shared" si="15"/>
        <v>0</v>
      </c>
      <c r="X39" s="348">
        <f t="shared" si="15"/>
        <v>4</v>
      </c>
      <c r="Y39" s="348">
        <f>SUM(Y37:Y38)</f>
        <v>120</v>
      </c>
      <c r="Z39" s="348">
        <f t="shared" ref="Z39:AE39" si="16">SUM(Z37:Z38)</f>
        <v>0</v>
      </c>
      <c r="AA39" s="348">
        <f t="shared" si="16"/>
        <v>0</v>
      </c>
      <c r="AB39" s="348">
        <f t="shared" si="16"/>
        <v>120</v>
      </c>
      <c r="AC39" s="348">
        <f t="shared" si="16"/>
        <v>0</v>
      </c>
      <c r="AD39" s="348">
        <f t="shared" si="16"/>
        <v>120</v>
      </c>
      <c r="AE39" s="348">
        <f t="shared" si="16"/>
        <v>4</v>
      </c>
    </row>
    <row r="40" spans="1:31" ht="20.25" customHeight="1">
      <c r="A40" s="349" t="s">
        <v>268</v>
      </c>
      <c r="B40" s="350"/>
      <c r="C40" s="351"/>
      <c r="D40" s="353"/>
      <c r="E40" s="353"/>
      <c r="F40" s="353"/>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5"/>
    </row>
    <row r="41" spans="1:31" ht="30" customHeight="1">
      <c r="A41" s="396">
        <v>10.6</v>
      </c>
      <c r="B41" s="445" t="s">
        <v>60</v>
      </c>
      <c r="C41" s="339" t="str">
        <f>Razem!C100</f>
        <v>0912-7LEK-A10.6-PF</v>
      </c>
      <c r="D41" s="340"/>
      <c r="E41" s="400"/>
      <c r="F41" s="342" t="s">
        <v>3</v>
      </c>
      <c r="G41" s="139"/>
      <c r="H41" s="139"/>
      <c r="I41" s="139">
        <v>15</v>
      </c>
      <c r="J41" s="139"/>
      <c r="K41" s="139"/>
      <c r="L41" s="139"/>
      <c r="M41" s="139"/>
      <c r="N41" s="139"/>
      <c r="O41" s="139">
        <v>0</v>
      </c>
      <c r="P41" s="140"/>
      <c r="Q41" s="140"/>
      <c r="R41" s="140">
        <v>15</v>
      </c>
      <c r="S41" s="140"/>
      <c r="T41" s="140"/>
      <c r="U41" s="140"/>
      <c r="V41" s="140"/>
      <c r="W41" s="140"/>
      <c r="X41" s="140">
        <v>0</v>
      </c>
      <c r="Y41" s="371">
        <f>SUM(G41,I41,K41,M41,P41,R41,T41,V41)</f>
        <v>30</v>
      </c>
      <c r="Z41" s="371">
        <f>SUM(G41,P41)</f>
        <v>0</v>
      </c>
      <c r="AA41" s="371">
        <f>SUM(I41,R41)</f>
        <v>30</v>
      </c>
      <c r="AB41" s="371">
        <f>SUM(K41,T41)</f>
        <v>0</v>
      </c>
      <c r="AC41" s="371">
        <f>SUM(M41,V41)</f>
        <v>0</v>
      </c>
      <c r="AD41" s="371">
        <f>SUM(G41:N41,P41:W41)</f>
        <v>30</v>
      </c>
      <c r="AE41" s="371">
        <f>SUM(O41,X41)</f>
        <v>0</v>
      </c>
    </row>
    <row r="42" spans="1:31" ht="20.25" customHeight="1">
      <c r="A42" s="515" t="s">
        <v>24</v>
      </c>
      <c r="B42" s="516"/>
      <c r="C42" s="517"/>
      <c r="D42" s="345"/>
      <c r="E42" s="345"/>
      <c r="F42" s="345"/>
      <c r="G42" s="348">
        <f t="shared" ref="G42:X42" si="17">SUM(G41:G41)</f>
        <v>0</v>
      </c>
      <c r="H42" s="348">
        <f t="shared" si="17"/>
        <v>0</v>
      </c>
      <c r="I42" s="348">
        <f t="shared" si="17"/>
        <v>15</v>
      </c>
      <c r="J42" s="348">
        <f t="shared" si="17"/>
        <v>0</v>
      </c>
      <c r="K42" s="348">
        <f t="shared" si="17"/>
        <v>0</v>
      </c>
      <c r="L42" s="348">
        <f t="shared" si="17"/>
        <v>0</v>
      </c>
      <c r="M42" s="348">
        <f t="shared" si="17"/>
        <v>0</v>
      </c>
      <c r="N42" s="348">
        <f t="shared" si="17"/>
        <v>0</v>
      </c>
      <c r="O42" s="348">
        <f t="shared" si="17"/>
        <v>0</v>
      </c>
      <c r="P42" s="348">
        <f t="shared" si="17"/>
        <v>0</v>
      </c>
      <c r="Q42" s="348">
        <f t="shared" si="17"/>
        <v>0</v>
      </c>
      <c r="R42" s="348">
        <f t="shared" si="17"/>
        <v>15</v>
      </c>
      <c r="S42" s="348">
        <f t="shared" si="17"/>
        <v>0</v>
      </c>
      <c r="T42" s="348">
        <f t="shared" si="17"/>
        <v>0</v>
      </c>
      <c r="U42" s="348">
        <f t="shared" si="17"/>
        <v>0</v>
      </c>
      <c r="V42" s="348">
        <f t="shared" si="17"/>
        <v>0</v>
      </c>
      <c r="W42" s="348">
        <f t="shared" si="17"/>
        <v>0</v>
      </c>
      <c r="X42" s="348">
        <f t="shared" si="17"/>
        <v>0</v>
      </c>
      <c r="Y42" s="348">
        <f t="shared" ref="Y42:AE42" si="18">SUM(Y41:Y41)</f>
        <v>30</v>
      </c>
      <c r="Z42" s="348">
        <f t="shared" si="18"/>
        <v>0</v>
      </c>
      <c r="AA42" s="348">
        <f t="shared" si="18"/>
        <v>30</v>
      </c>
      <c r="AB42" s="348">
        <f t="shared" si="18"/>
        <v>0</v>
      </c>
      <c r="AC42" s="348">
        <f t="shared" si="18"/>
        <v>0</v>
      </c>
      <c r="AD42" s="348">
        <f t="shared" si="18"/>
        <v>30</v>
      </c>
      <c r="AE42" s="348">
        <f t="shared" si="18"/>
        <v>0</v>
      </c>
    </row>
    <row r="43" spans="1:31" ht="21.75" customHeight="1">
      <c r="A43" s="349" t="s">
        <v>61</v>
      </c>
      <c r="B43" s="350"/>
      <c r="C43" s="351"/>
      <c r="D43" s="350"/>
      <c r="E43" s="350"/>
      <c r="F43" s="350"/>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5"/>
    </row>
    <row r="44" spans="1:31" ht="30" customHeight="1">
      <c r="A44" s="362">
        <v>24</v>
      </c>
      <c r="B44" s="570" t="s">
        <v>119</v>
      </c>
      <c r="C44" s="571"/>
      <c r="D44" s="572"/>
      <c r="E44" s="342">
        <v>9</v>
      </c>
      <c r="F44" s="342"/>
      <c r="G44" s="139">
        <v>10</v>
      </c>
      <c r="H44" s="139">
        <v>15</v>
      </c>
      <c r="I44" s="139">
        <v>15</v>
      </c>
      <c r="J44" s="139">
        <v>10</v>
      </c>
      <c r="K44" s="139"/>
      <c r="L44" s="139"/>
      <c r="M44" s="139"/>
      <c r="N44" s="139"/>
      <c r="O44" s="139">
        <v>2</v>
      </c>
      <c r="P44" s="140"/>
      <c r="Q44" s="140"/>
      <c r="R44" s="140"/>
      <c r="S44" s="140"/>
      <c r="T44" s="140"/>
      <c r="U44" s="140"/>
      <c r="V44" s="140"/>
      <c r="W44" s="140"/>
      <c r="X44" s="140"/>
      <c r="Y44" s="336">
        <f t="shared" ref="Y44:Y47" si="19">SUM(G44,I44,K44,M44,P44,R44,T44,V44)</f>
        <v>25</v>
      </c>
      <c r="Z44" s="336">
        <f t="shared" ref="Z44:Z47" si="20">SUM(G44,P44)</f>
        <v>10</v>
      </c>
      <c r="AA44" s="336">
        <f t="shared" ref="AA44:AA47" si="21">SUM(I44,R44)</f>
        <v>15</v>
      </c>
      <c r="AB44" s="336">
        <f t="shared" ref="AB44:AB47" si="22">SUM(K44,T44)</f>
        <v>0</v>
      </c>
      <c r="AC44" s="336">
        <f t="shared" ref="AC44:AC47" si="23">SUM(M44,V44)</f>
        <v>0</v>
      </c>
      <c r="AD44" s="336">
        <f t="shared" ref="AD44:AD47" si="24">SUM(G44:M44,P44:W44,N44)</f>
        <v>50</v>
      </c>
      <c r="AE44" s="336">
        <f t="shared" ref="AE44:AE47" si="25">SUM(O44,X44)</f>
        <v>2</v>
      </c>
    </row>
    <row r="45" spans="1:31" ht="30" customHeight="1">
      <c r="A45" s="362">
        <v>25</v>
      </c>
      <c r="B45" s="570" t="s">
        <v>119</v>
      </c>
      <c r="C45" s="571"/>
      <c r="D45" s="572"/>
      <c r="E45" s="342">
        <v>9</v>
      </c>
      <c r="F45" s="342"/>
      <c r="G45" s="139"/>
      <c r="H45" s="139"/>
      <c r="I45" s="139">
        <v>15</v>
      </c>
      <c r="J45" s="139">
        <v>10</v>
      </c>
      <c r="K45" s="139"/>
      <c r="L45" s="139"/>
      <c r="M45" s="139"/>
      <c r="N45" s="139"/>
      <c r="O45" s="139">
        <v>1</v>
      </c>
      <c r="P45" s="140"/>
      <c r="Q45" s="140"/>
      <c r="R45" s="140"/>
      <c r="S45" s="140"/>
      <c r="T45" s="140"/>
      <c r="U45" s="140"/>
      <c r="V45" s="140"/>
      <c r="W45" s="140"/>
      <c r="X45" s="140"/>
      <c r="Y45" s="336">
        <f t="shared" si="19"/>
        <v>15</v>
      </c>
      <c r="Z45" s="336">
        <f t="shared" si="20"/>
        <v>0</v>
      </c>
      <c r="AA45" s="336">
        <f t="shared" si="21"/>
        <v>15</v>
      </c>
      <c r="AB45" s="336">
        <f t="shared" si="22"/>
        <v>0</v>
      </c>
      <c r="AC45" s="336">
        <f t="shared" si="23"/>
        <v>0</v>
      </c>
      <c r="AD45" s="336">
        <f t="shared" si="24"/>
        <v>25</v>
      </c>
      <c r="AE45" s="336">
        <f t="shared" si="25"/>
        <v>1</v>
      </c>
    </row>
    <row r="46" spans="1:31" ht="30" customHeight="1">
      <c r="A46" s="362">
        <v>26</v>
      </c>
      <c r="B46" s="570" t="s">
        <v>119</v>
      </c>
      <c r="C46" s="571"/>
      <c r="D46" s="572"/>
      <c r="E46" s="342">
        <v>9</v>
      </c>
      <c r="F46" s="342"/>
      <c r="G46" s="139"/>
      <c r="H46" s="139"/>
      <c r="I46" s="139"/>
      <c r="J46" s="139"/>
      <c r="K46" s="139"/>
      <c r="L46" s="139"/>
      <c r="M46" s="139"/>
      <c r="N46" s="139"/>
      <c r="O46" s="139"/>
      <c r="P46" s="140">
        <v>15</v>
      </c>
      <c r="Q46" s="140">
        <v>10</v>
      </c>
      <c r="R46" s="140"/>
      <c r="S46" s="140"/>
      <c r="T46" s="140"/>
      <c r="U46" s="140"/>
      <c r="V46" s="140"/>
      <c r="W46" s="140"/>
      <c r="X46" s="140">
        <v>1</v>
      </c>
      <c r="Y46" s="336">
        <f t="shared" si="19"/>
        <v>15</v>
      </c>
      <c r="Z46" s="336">
        <f t="shared" si="20"/>
        <v>15</v>
      </c>
      <c r="AA46" s="336">
        <f t="shared" si="21"/>
        <v>0</v>
      </c>
      <c r="AB46" s="336">
        <f t="shared" si="22"/>
        <v>0</v>
      </c>
      <c r="AC46" s="336">
        <f t="shared" si="23"/>
        <v>0</v>
      </c>
      <c r="AD46" s="336">
        <f t="shared" si="24"/>
        <v>25</v>
      </c>
      <c r="AE46" s="336">
        <f t="shared" si="25"/>
        <v>1</v>
      </c>
    </row>
    <row r="47" spans="1:31" ht="30" customHeight="1">
      <c r="A47" s="362" t="s">
        <v>252</v>
      </c>
      <c r="B47" s="573" t="s">
        <v>246</v>
      </c>
      <c r="C47" s="574"/>
      <c r="D47" s="446"/>
      <c r="E47" s="341" t="s">
        <v>224</v>
      </c>
      <c r="F47" s="342"/>
      <c r="G47" s="139"/>
      <c r="H47" s="139"/>
      <c r="I47" s="139">
        <v>30</v>
      </c>
      <c r="J47" s="139">
        <v>20</v>
      </c>
      <c r="K47" s="139"/>
      <c r="L47" s="139"/>
      <c r="M47" s="139"/>
      <c r="N47" s="139"/>
      <c r="O47" s="139">
        <v>2</v>
      </c>
      <c r="P47" s="140"/>
      <c r="Q47" s="140"/>
      <c r="R47" s="140">
        <v>30</v>
      </c>
      <c r="S47" s="140">
        <v>20</v>
      </c>
      <c r="T47" s="140"/>
      <c r="U47" s="140"/>
      <c r="V47" s="140"/>
      <c r="W47" s="140"/>
      <c r="X47" s="140">
        <v>2</v>
      </c>
      <c r="Y47" s="336">
        <f t="shared" si="19"/>
        <v>60</v>
      </c>
      <c r="Z47" s="336">
        <f t="shared" si="20"/>
        <v>0</v>
      </c>
      <c r="AA47" s="336">
        <f t="shared" si="21"/>
        <v>60</v>
      </c>
      <c r="AB47" s="336">
        <f t="shared" si="22"/>
        <v>0</v>
      </c>
      <c r="AC47" s="336">
        <f t="shared" si="23"/>
        <v>0</v>
      </c>
      <c r="AD47" s="336">
        <f t="shared" si="24"/>
        <v>100</v>
      </c>
      <c r="AE47" s="336">
        <f t="shared" si="25"/>
        <v>4</v>
      </c>
    </row>
    <row r="48" spans="1:31" ht="16.5" customHeight="1" thickBot="1">
      <c r="A48" s="502" t="s">
        <v>24</v>
      </c>
      <c r="B48" s="552"/>
      <c r="C48" s="503"/>
      <c r="D48" s="345"/>
      <c r="E48" s="347"/>
      <c r="F48" s="347"/>
      <c r="G48" s="348">
        <f t="shared" ref="G48:N48" si="26">SUM(G44:G46)</f>
        <v>10</v>
      </c>
      <c r="H48" s="348">
        <f t="shared" si="26"/>
        <v>15</v>
      </c>
      <c r="I48" s="348">
        <f t="shared" si="26"/>
        <v>30</v>
      </c>
      <c r="J48" s="348">
        <f t="shared" si="26"/>
        <v>20</v>
      </c>
      <c r="K48" s="348">
        <f t="shared" si="26"/>
        <v>0</v>
      </c>
      <c r="L48" s="348">
        <f t="shared" si="26"/>
        <v>0</v>
      </c>
      <c r="M48" s="348">
        <f t="shared" si="26"/>
        <v>0</v>
      </c>
      <c r="N48" s="348">
        <f t="shared" si="26"/>
        <v>0</v>
      </c>
      <c r="O48" s="348">
        <f>SUM(O44:O47)</f>
        <v>5</v>
      </c>
      <c r="P48" s="348">
        <f t="shared" ref="P48:W48" si="27">SUM(P44:P46)</f>
        <v>15</v>
      </c>
      <c r="Q48" s="348">
        <f t="shared" si="27"/>
        <v>10</v>
      </c>
      <c r="R48" s="348">
        <f t="shared" si="27"/>
        <v>0</v>
      </c>
      <c r="S48" s="348">
        <f t="shared" si="27"/>
        <v>0</v>
      </c>
      <c r="T48" s="348">
        <f t="shared" si="27"/>
        <v>0</v>
      </c>
      <c r="U48" s="348">
        <f t="shared" si="27"/>
        <v>0</v>
      </c>
      <c r="V48" s="348">
        <f t="shared" si="27"/>
        <v>0</v>
      </c>
      <c r="W48" s="348">
        <f t="shared" si="27"/>
        <v>0</v>
      </c>
      <c r="X48" s="348">
        <f>SUM(X44:X47)</f>
        <v>3</v>
      </c>
      <c r="Y48" s="348">
        <f t="shared" ref="Y48:AD48" si="28">SUM(Y44:Y46)</f>
        <v>55</v>
      </c>
      <c r="Z48" s="348">
        <f t="shared" si="28"/>
        <v>25</v>
      </c>
      <c r="AA48" s="348">
        <f t="shared" si="28"/>
        <v>30</v>
      </c>
      <c r="AB48" s="348">
        <f t="shared" si="28"/>
        <v>0</v>
      </c>
      <c r="AC48" s="348">
        <f t="shared" si="28"/>
        <v>0</v>
      </c>
      <c r="AD48" s="348">
        <f t="shared" si="28"/>
        <v>100</v>
      </c>
      <c r="AE48" s="348">
        <f>SUM(O48,X48)</f>
        <v>8</v>
      </c>
    </row>
    <row r="49" spans="1:31" ht="23.25" customHeight="1" thickBot="1">
      <c r="A49" s="524" t="s">
        <v>62</v>
      </c>
      <c r="B49" s="525"/>
      <c r="C49" s="505"/>
      <c r="D49" s="378"/>
      <c r="E49" s="378"/>
      <c r="F49" s="378"/>
      <c r="G49" s="379">
        <f t="shared" ref="G49:N49" si="29">SUM(G18,G31,G35,G39,G48)</f>
        <v>165</v>
      </c>
      <c r="H49" s="379">
        <f t="shared" si="29"/>
        <v>115</v>
      </c>
      <c r="I49" s="379">
        <f t="shared" si="29"/>
        <v>155</v>
      </c>
      <c r="J49" s="379">
        <f t="shared" si="29"/>
        <v>105</v>
      </c>
      <c r="K49" s="379">
        <f t="shared" si="29"/>
        <v>135</v>
      </c>
      <c r="L49" s="379">
        <f t="shared" si="29"/>
        <v>0</v>
      </c>
      <c r="M49" s="379">
        <f t="shared" si="29"/>
        <v>0</v>
      </c>
      <c r="N49" s="379">
        <f t="shared" si="29"/>
        <v>0</v>
      </c>
      <c r="O49" s="379">
        <f>SUM(O48,O35,O31,O18,O12)</f>
        <v>30</v>
      </c>
      <c r="P49" s="379">
        <f t="shared" ref="P49:W49" si="30">SUM(P18,P31,P35,P39,P48)</f>
        <v>165</v>
      </c>
      <c r="Q49" s="379">
        <f t="shared" si="30"/>
        <v>95</v>
      </c>
      <c r="R49" s="379">
        <f t="shared" si="30"/>
        <v>135</v>
      </c>
      <c r="S49" s="379">
        <f t="shared" si="30"/>
        <v>70</v>
      </c>
      <c r="T49" s="379">
        <f t="shared" si="30"/>
        <v>305</v>
      </c>
      <c r="U49" s="379">
        <f t="shared" si="30"/>
        <v>0</v>
      </c>
      <c r="V49" s="379">
        <f t="shared" si="30"/>
        <v>0</v>
      </c>
      <c r="W49" s="379">
        <f t="shared" si="30"/>
        <v>0</v>
      </c>
      <c r="X49" s="379">
        <f>SUM(X18,X31,X39,X48)</f>
        <v>32</v>
      </c>
      <c r="Y49" s="379">
        <f>SUM(Y12,Y18,Y31,Y35,Y39,Y42,Y48,)</f>
        <v>1105</v>
      </c>
      <c r="Z49" s="379">
        <f>SUM(Z12,Z18,Z31,Z35,Z48)</f>
        <v>335</v>
      </c>
      <c r="AA49" s="379">
        <f>SUM(AA12,AA18,AA31,AA35,AA39,AA42,AA48)</f>
        <v>330</v>
      </c>
      <c r="AB49" s="379">
        <f>SUM(AB18,AB31,AB35,AB39)</f>
        <v>440</v>
      </c>
      <c r="AC49" s="379">
        <f>SUM(AC18,AC31,AC35,AC39,AC48)</f>
        <v>0</v>
      </c>
      <c r="AD49" s="379">
        <f>SUM(AD12,AD18,AD31,AD35,AD39,AD42,AD48,)</f>
        <v>1500</v>
      </c>
      <c r="AE49" s="379">
        <f>SUM(AE12,AE18,AE31,AE35,AE39,AE48)</f>
        <v>62</v>
      </c>
    </row>
    <row r="50" spans="1:31">
      <c r="A50" s="401"/>
      <c r="B50" s="381"/>
      <c r="C50" s="382"/>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row>
    <row r="51" spans="1:31" ht="18">
      <c r="A51" s="533" t="s">
        <v>334</v>
      </c>
      <c r="B51" s="533"/>
      <c r="C51" s="533"/>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row>
    <row r="52" spans="1:31" ht="29.25" customHeight="1">
      <c r="A52" s="362" t="s">
        <v>300</v>
      </c>
      <c r="B52" s="141" t="s">
        <v>157</v>
      </c>
      <c r="C52" s="436" t="str">
        <f>Fakultety!D46</f>
        <v>0912-7LEK-F35-H</v>
      </c>
      <c r="D52" s="340"/>
      <c r="E52" s="342">
        <v>9</v>
      </c>
      <c r="F52" s="342"/>
      <c r="G52" s="139">
        <v>10</v>
      </c>
      <c r="H52" s="139">
        <v>15</v>
      </c>
      <c r="I52" s="139">
        <v>15</v>
      </c>
      <c r="J52" s="139">
        <v>10</v>
      </c>
      <c r="K52" s="139"/>
      <c r="L52" s="139"/>
      <c r="M52" s="139"/>
      <c r="N52" s="139"/>
      <c r="O52" s="139">
        <v>2</v>
      </c>
      <c r="P52" s="140"/>
      <c r="Q52" s="140"/>
      <c r="R52" s="140"/>
      <c r="S52" s="140"/>
      <c r="T52" s="140"/>
      <c r="U52" s="140"/>
      <c r="V52" s="140"/>
      <c r="W52" s="140"/>
      <c r="X52" s="140"/>
      <c r="Y52" s="336">
        <f>SUM(G52,I52,K52,M52,P52,R52,T52,V52)</f>
        <v>25</v>
      </c>
      <c r="Z52" s="336">
        <f>SUM(G52,P52)</f>
        <v>10</v>
      </c>
      <c r="AA52" s="336">
        <f>SUM(I52,R52)</f>
        <v>15</v>
      </c>
      <c r="AB52" s="336">
        <f>SUM(K52,T52)</f>
        <v>0</v>
      </c>
      <c r="AC52" s="336">
        <f>SUM(M52,V52)</f>
        <v>0</v>
      </c>
      <c r="AD52" s="336">
        <f>SUM(G52:M52,P52:W52,N52)</f>
        <v>50</v>
      </c>
      <c r="AE52" s="336">
        <f>SUM(O52,X52)</f>
        <v>2</v>
      </c>
    </row>
    <row r="53" spans="1:31" ht="29.25" customHeight="1">
      <c r="A53" s="362" t="s">
        <v>301</v>
      </c>
      <c r="B53" s="141" t="s">
        <v>158</v>
      </c>
      <c r="C53" s="436" t="str">
        <f>Fakultety!D47</f>
        <v>0912-7LEK-F36-G</v>
      </c>
      <c r="D53" s="340"/>
      <c r="E53" s="342">
        <v>9</v>
      </c>
      <c r="F53" s="342"/>
      <c r="G53" s="139">
        <v>10</v>
      </c>
      <c r="H53" s="139">
        <v>15</v>
      </c>
      <c r="I53" s="139">
        <v>15</v>
      </c>
      <c r="J53" s="139">
        <v>10</v>
      </c>
      <c r="K53" s="139"/>
      <c r="L53" s="139"/>
      <c r="M53" s="139"/>
      <c r="N53" s="139"/>
      <c r="O53" s="139">
        <v>2</v>
      </c>
      <c r="P53" s="140"/>
      <c r="Q53" s="140"/>
      <c r="R53" s="140"/>
      <c r="S53" s="140"/>
      <c r="T53" s="140"/>
      <c r="U53" s="140"/>
      <c r="V53" s="140"/>
      <c r="W53" s="140"/>
      <c r="X53" s="140"/>
      <c r="Y53" s="336">
        <f t="shared" ref="Y53:Y67" si="31">SUM(G53,I53,K53,M53,P53,R53,T53,V53)</f>
        <v>25</v>
      </c>
      <c r="Z53" s="336">
        <f t="shared" ref="Z53:Z68" si="32">SUM(G53,P53)</f>
        <v>10</v>
      </c>
      <c r="AA53" s="336">
        <f t="shared" ref="AA53:AA67" si="33">SUM(I53,R53)</f>
        <v>15</v>
      </c>
      <c r="AB53" s="336">
        <f t="shared" ref="AB53:AB67" si="34">SUM(K53,T53)</f>
        <v>0</v>
      </c>
      <c r="AC53" s="336">
        <f t="shared" ref="AC53:AC67" si="35">SUM(M53,V53)</f>
        <v>0</v>
      </c>
      <c r="AD53" s="336">
        <f t="shared" ref="AD53:AD68" si="36">SUM(G53:M53,P53:W53,N53)</f>
        <v>50</v>
      </c>
      <c r="AE53" s="336">
        <f t="shared" ref="AE53:AE68" si="37">SUM(O53,X53)</f>
        <v>2</v>
      </c>
    </row>
    <row r="54" spans="1:31" ht="29.25" customHeight="1">
      <c r="A54" s="362" t="s">
        <v>302</v>
      </c>
      <c r="B54" s="141" t="s">
        <v>159</v>
      </c>
      <c r="C54" s="436" t="str">
        <f>Fakultety!D48</f>
        <v>0912-7LEK-F37-A</v>
      </c>
      <c r="D54" s="340"/>
      <c r="E54" s="342">
        <v>9</v>
      </c>
      <c r="F54" s="342"/>
      <c r="G54" s="139">
        <v>10</v>
      </c>
      <c r="H54" s="139">
        <v>15</v>
      </c>
      <c r="I54" s="139">
        <v>15</v>
      </c>
      <c r="J54" s="139">
        <v>10</v>
      </c>
      <c r="K54" s="139"/>
      <c r="L54" s="139"/>
      <c r="M54" s="139"/>
      <c r="N54" s="139"/>
      <c r="O54" s="139">
        <v>2</v>
      </c>
      <c r="P54" s="140"/>
      <c r="Q54" s="140"/>
      <c r="R54" s="140"/>
      <c r="S54" s="140"/>
      <c r="T54" s="140"/>
      <c r="U54" s="140"/>
      <c r="V54" s="140"/>
      <c r="W54" s="140"/>
      <c r="X54" s="140"/>
      <c r="Y54" s="336">
        <f t="shared" si="31"/>
        <v>25</v>
      </c>
      <c r="Z54" s="336">
        <f t="shared" si="32"/>
        <v>10</v>
      </c>
      <c r="AA54" s="336">
        <f t="shared" si="33"/>
        <v>15</v>
      </c>
      <c r="AB54" s="336">
        <f t="shared" si="34"/>
        <v>0</v>
      </c>
      <c r="AC54" s="336">
        <f t="shared" si="35"/>
        <v>0</v>
      </c>
      <c r="AD54" s="336">
        <f t="shared" si="36"/>
        <v>50</v>
      </c>
      <c r="AE54" s="336">
        <f t="shared" si="37"/>
        <v>2</v>
      </c>
    </row>
    <row r="55" spans="1:31" ht="33" customHeight="1">
      <c r="A55" s="362" t="s">
        <v>303</v>
      </c>
      <c r="B55" s="141" t="s">
        <v>160</v>
      </c>
      <c r="C55" s="436" t="str">
        <f>Fakultety!D49</f>
        <v>0912-7LEK-F38-K</v>
      </c>
      <c r="D55" s="340"/>
      <c r="E55" s="342">
        <v>9</v>
      </c>
      <c r="F55" s="342"/>
      <c r="G55" s="139">
        <v>10</v>
      </c>
      <c r="H55" s="139">
        <v>15</v>
      </c>
      <c r="I55" s="139">
        <v>15</v>
      </c>
      <c r="J55" s="139">
        <v>10</v>
      </c>
      <c r="K55" s="139"/>
      <c r="L55" s="139"/>
      <c r="M55" s="139"/>
      <c r="N55" s="139"/>
      <c r="O55" s="139">
        <v>2</v>
      </c>
      <c r="P55" s="140"/>
      <c r="Q55" s="140"/>
      <c r="R55" s="140"/>
      <c r="S55" s="140"/>
      <c r="T55" s="140"/>
      <c r="U55" s="140"/>
      <c r="V55" s="140"/>
      <c r="W55" s="140"/>
      <c r="X55" s="140"/>
      <c r="Y55" s="336">
        <f t="shared" si="31"/>
        <v>25</v>
      </c>
      <c r="Z55" s="336">
        <f t="shared" si="32"/>
        <v>10</v>
      </c>
      <c r="AA55" s="336">
        <f t="shared" si="33"/>
        <v>15</v>
      </c>
      <c r="AB55" s="336">
        <f t="shared" si="34"/>
        <v>0</v>
      </c>
      <c r="AC55" s="336">
        <f t="shared" si="35"/>
        <v>0</v>
      </c>
      <c r="AD55" s="336">
        <f t="shared" si="36"/>
        <v>50</v>
      </c>
      <c r="AE55" s="336">
        <f t="shared" si="37"/>
        <v>2</v>
      </c>
    </row>
    <row r="56" spans="1:31" ht="29.25" customHeight="1">
      <c r="A56" s="362" t="s">
        <v>304</v>
      </c>
      <c r="B56" s="141" t="s">
        <v>161</v>
      </c>
      <c r="C56" s="436" t="str">
        <f>Fakultety!D50</f>
        <v>0912-7LEK-F39-Ż</v>
      </c>
      <c r="D56" s="340"/>
      <c r="E56" s="342">
        <v>9</v>
      </c>
      <c r="F56" s="342"/>
      <c r="G56" s="139">
        <v>10</v>
      </c>
      <c r="H56" s="139">
        <v>15</v>
      </c>
      <c r="I56" s="139">
        <v>15</v>
      </c>
      <c r="J56" s="139">
        <v>10</v>
      </c>
      <c r="K56" s="139"/>
      <c r="L56" s="139"/>
      <c r="M56" s="139"/>
      <c r="N56" s="139"/>
      <c r="O56" s="139">
        <v>2</v>
      </c>
      <c r="P56" s="140"/>
      <c r="Q56" s="140"/>
      <c r="R56" s="140"/>
      <c r="S56" s="140"/>
      <c r="T56" s="140"/>
      <c r="U56" s="140"/>
      <c r="V56" s="140"/>
      <c r="W56" s="140"/>
      <c r="X56" s="140"/>
      <c r="Y56" s="336">
        <f t="shared" si="31"/>
        <v>25</v>
      </c>
      <c r="Z56" s="336">
        <f t="shared" si="32"/>
        <v>10</v>
      </c>
      <c r="AA56" s="336">
        <f t="shared" si="33"/>
        <v>15</v>
      </c>
      <c r="AB56" s="336">
        <f t="shared" si="34"/>
        <v>0</v>
      </c>
      <c r="AC56" s="336">
        <f t="shared" si="35"/>
        <v>0</v>
      </c>
      <c r="AD56" s="336">
        <f t="shared" si="36"/>
        <v>50</v>
      </c>
      <c r="AE56" s="336">
        <f t="shared" si="37"/>
        <v>2</v>
      </c>
    </row>
    <row r="57" spans="1:31" ht="37.5" customHeight="1">
      <c r="A57" s="362" t="s">
        <v>305</v>
      </c>
      <c r="B57" s="141" t="s">
        <v>162</v>
      </c>
      <c r="C57" s="436" t="str">
        <f>Fakultety!D51</f>
        <v>0912-7LEK-F40-A</v>
      </c>
      <c r="D57" s="340"/>
      <c r="E57" s="342">
        <v>9</v>
      </c>
      <c r="F57" s="342"/>
      <c r="G57" s="139">
        <v>10</v>
      </c>
      <c r="H57" s="139">
        <v>15</v>
      </c>
      <c r="I57" s="139">
        <v>15</v>
      </c>
      <c r="J57" s="139">
        <v>10</v>
      </c>
      <c r="K57" s="139"/>
      <c r="L57" s="139"/>
      <c r="M57" s="139"/>
      <c r="N57" s="139"/>
      <c r="O57" s="139">
        <v>2</v>
      </c>
      <c r="P57" s="140"/>
      <c r="Q57" s="140"/>
      <c r="R57" s="140"/>
      <c r="S57" s="140"/>
      <c r="T57" s="140"/>
      <c r="U57" s="140"/>
      <c r="V57" s="140"/>
      <c r="W57" s="140"/>
      <c r="X57" s="140"/>
      <c r="Y57" s="336">
        <f t="shared" si="31"/>
        <v>25</v>
      </c>
      <c r="Z57" s="336">
        <f t="shared" si="32"/>
        <v>10</v>
      </c>
      <c r="AA57" s="336">
        <f t="shared" si="33"/>
        <v>15</v>
      </c>
      <c r="AB57" s="336">
        <f t="shared" si="34"/>
        <v>0</v>
      </c>
      <c r="AC57" s="336">
        <f t="shared" si="35"/>
        <v>0</v>
      </c>
      <c r="AD57" s="336">
        <f t="shared" si="36"/>
        <v>50</v>
      </c>
      <c r="AE57" s="336">
        <f t="shared" si="37"/>
        <v>2</v>
      </c>
    </row>
    <row r="58" spans="1:31" ht="29.25" customHeight="1">
      <c r="A58" s="362" t="s">
        <v>306</v>
      </c>
      <c r="B58" s="141" t="s">
        <v>333</v>
      </c>
      <c r="C58" s="436" t="str">
        <f>Fakultety!D52</f>
        <v>0912-7LEK-F41-C</v>
      </c>
      <c r="D58" s="340"/>
      <c r="E58" s="342">
        <v>9</v>
      </c>
      <c r="F58" s="342"/>
      <c r="G58" s="139">
        <v>10</v>
      </c>
      <c r="H58" s="139">
        <v>15</v>
      </c>
      <c r="I58" s="139">
        <v>15</v>
      </c>
      <c r="J58" s="139">
        <v>10</v>
      </c>
      <c r="K58" s="139"/>
      <c r="L58" s="139"/>
      <c r="M58" s="139"/>
      <c r="N58" s="139"/>
      <c r="O58" s="139">
        <v>2</v>
      </c>
      <c r="P58" s="140"/>
      <c r="Q58" s="140"/>
      <c r="R58" s="140"/>
      <c r="S58" s="140"/>
      <c r="T58" s="140"/>
      <c r="U58" s="140"/>
      <c r="V58" s="140"/>
      <c r="W58" s="140"/>
      <c r="X58" s="140"/>
      <c r="Y58" s="336">
        <f t="shared" si="31"/>
        <v>25</v>
      </c>
      <c r="Z58" s="336">
        <f t="shared" si="32"/>
        <v>10</v>
      </c>
      <c r="AA58" s="336">
        <f t="shared" si="33"/>
        <v>15</v>
      </c>
      <c r="AB58" s="336">
        <f t="shared" si="34"/>
        <v>0</v>
      </c>
      <c r="AC58" s="336">
        <f t="shared" si="35"/>
        <v>0</v>
      </c>
      <c r="AD58" s="336">
        <f t="shared" si="36"/>
        <v>50</v>
      </c>
      <c r="AE58" s="336">
        <f t="shared" si="37"/>
        <v>2</v>
      </c>
    </row>
    <row r="59" spans="1:31" ht="29.25" customHeight="1">
      <c r="A59" s="362" t="s">
        <v>307</v>
      </c>
      <c r="B59" s="141" t="s">
        <v>163</v>
      </c>
      <c r="C59" s="436" t="str">
        <f>Fakultety!D53</f>
        <v>0912-7LEK-F42-E</v>
      </c>
      <c r="D59" s="340"/>
      <c r="E59" s="342">
        <v>9</v>
      </c>
      <c r="F59" s="342"/>
      <c r="G59" s="139">
        <v>10</v>
      </c>
      <c r="H59" s="139">
        <v>15</v>
      </c>
      <c r="I59" s="139">
        <v>15</v>
      </c>
      <c r="J59" s="139">
        <v>10</v>
      </c>
      <c r="K59" s="139"/>
      <c r="L59" s="139"/>
      <c r="M59" s="139"/>
      <c r="N59" s="139"/>
      <c r="O59" s="139">
        <v>2</v>
      </c>
      <c r="P59" s="140"/>
      <c r="Q59" s="140"/>
      <c r="R59" s="140"/>
      <c r="S59" s="140"/>
      <c r="T59" s="140"/>
      <c r="U59" s="140"/>
      <c r="V59" s="140"/>
      <c r="W59" s="140"/>
      <c r="X59" s="140"/>
      <c r="Y59" s="336">
        <f t="shared" si="31"/>
        <v>25</v>
      </c>
      <c r="Z59" s="336">
        <f t="shared" si="32"/>
        <v>10</v>
      </c>
      <c r="AA59" s="336">
        <f t="shared" si="33"/>
        <v>15</v>
      </c>
      <c r="AB59" s="336">
        <f t="shared" si="34"/>
        <v>0</v>
      </c>
      <c r="AC59" s="336">
        <f t="shared" si="35"/>
        <v>0</v>
      </c>
      <c r="AD59" s="336">
        <f t="shared" si="36"/>
        <v>50</v>
      </c>
      <c r="AE59" s="336">
        <f t="shared" si="37"/>
        <v>2</v>
      </c>
    </row>
    <row r="60" spans="1:31" ht="29.25" customHeight="1">
      <c r="A60" s="362" t="s">
        <v>308</v>
      </c>
      <c r="B60" s="141" t="s">
        <v>164</v>
      </c>
      <c r="C60" s="436" t="str">
        <f>Fakultety!D54</f>
        <v>0912-7LEK-F43-T</v>
      </c>
      <c r="D60" s="340"/>
      <c r="E60" s="342">
        <v>9</v>
      </c>
      <c r="F60" s="342"/>
      <c r="G60" s="139">
        <v>10</v>
      </c>
      <c r="H60" s="139">
        <v>15</v>
      </c>
      <c r="I60" s="139">
        <v>15</v>
      </c>
      <c r="J60" s="139">
        <v>10</v>
      </c>
      <c r="K60" s="139"/>
      <c r="L60" s="139"/>
      <c r="M60" s="139"/>
      <c r="N60" s="139"/>
      <c r="O60" s="139">
        <v>2</v>
      </c>
      <c r="P60" s="140"/>
      <c r="Q60" s="140"/>
      <c r="R60" s="140"/>
      <c r="S60" s="140"/>
      <c r="T60" s="140"/>
      <c r="U60" s="140"/>
      <c r="V60" s="140"/>
      <c r="W60" s="140"/>
      <c r="X60" s="140"/>
      <c r="Y60" s="336">
        <f t="shared" si="31"/>
        <v>25</v>
      </c>
      <c r="Z60" s="336">
        <f t="shared" si="32"/>
        <v>10</v>
      </c>
      <c r="AA60" s="336">
        <f t="shared" si="33"/>
        <v>15</v>
      </c>
      <c r="AB60" s="336">
        <f t="shared" si="34"/>
        <v>0</v>
      </c>
      <c r="AC60" s="336">
        <f t="shared" si="35"/>
        <v>0</v>
      </c>
      <c r="AD60" s="336">
        <f t="shared" si="36"/>
        <v>50</v>
      </c>
      <c r="AE60" s="336">
        <f t="shared" si="37"/>
        <v>2</v>
      </c>
    </row>
    <row r="61" spans="1:31" ht="29.25" customHeight="1">
      <c r="A61" s="362" t="s">
        <v>309</v>
      </c>
      <c r="B61" s="141" t="s">
        <v>165</v>
      </c>
      <c r="C61" s="436" t="str">
        <f>Fakultety!D55</f>
        <v>0912-7LEK-F44-D</v>
      </c>
      <c r="D61" s="340"/>
      <c r="E61" s="342">
        <v>9</v>
      </c>
      <c r="F61" s="342"/>
      <c r="G61" s="139">
        <v>10</v>
      </c>
      <c r="H61" s="139">
        <v>15</v>
      </c>
      <c r="I61" s="139">
        <v>15</v>
      </c>
      <c r="J61" s="139">
        <v>10</v>
      </c>
      <c r="K61" s="139"/>
      <c r="L61" s="139"/>
      <c r="M61" s="139"/>
      <c r="N61" s="139"/>
      <c r="O61" s="139">
        <v>2</v>
      </c>
      <c r="P61" s="140"/>
      <c r="Q61" s="140"/>
      <c r="R61" s="140"/>
      <c r="S61" s="140"/>
      <c r="T61" s="140"/>
      <c r="U61" s="140"/>
      <c r="V61" s="140"/>
      <c r="W61" s="140"/>
      <c r="X61" s="140"/>
      <c r="Y61" s="336">
        <f t="shared" si="31"/>
        <v>25</v>
      </c>
      <c r="Z61" s="336">
        <f t="shared" si="32"/>
        <v>10</v>
      </c>
      <c r="AA61" s="336">
        <f t="shared" si="33"/>
        <v>15</v>
      </c>
      <c r="AB61" s="336">
        <f t="shared" si="34"/>
        <v>0</v>
      </c>
      <c r="AC61" s="336">
        <f t="shared" si="35"/>
        <v>0</v>
      </c>
      <c r="AD61" s="336">
        <f t="shared" si="36"/>
        <v>50</v>
      </c>
      <c r="AE61" s="336">
        <f t="shared" si="37"/>
        <v>2</v>
      </c>
    </row>
    <row r="62" spans="1:31" ht="29.25" customHeight="1">
      <c r="A62" s="362" t="s">
        <v>310</v>
      </c>
      <c r="B62" s="141" t="s">
        <v>166</v>
      </c>
      <c r="C62" s="436" t="str">
        <f>Fakultety!D56</f>
        <v>0912-7LEK-F45-R</v>
      </c>
      <c r="D62" s="340"/>
      <c r="E62" s="342">
        <v>9</v>
      </c>
      <c r="F62" s="342"/>
      <c r="G62" s="139">
        <v>10</v>
      </c>
      <c r="H62" s="139">
        <v>15</v>
      </c>
      <c r="I62" s="139">
        <v>15</v>
      </c>
      <c r="J62" s="139">
        <v>10</v>
      </c>
      <c r="K62" s="139"/>
      <c r="L62" s="139"/>
      <c r="M62" s="139"/>
      <c r="N62" s="139"/>
      <c r="O62" s="139">
        <v>2</v>
      </c>
      <c r="P62" s="140"/>
      <c r="Q62" s="140"/>
      <c r="R62" s="140"/>
      <c r="S62" s="140"/>
      <c r="T62" s="140"/>
      <c r="U62" s="140"/>
      <c r="V62" s="140"/>
      <c r="W62" s="140"/>
      <c r="X62" s="140"/>
      <c r="Y62" s="336">
        <f t="shared" si="31"/>
        <v>25</v>
      </c>
      <c r="Z62" s="336">
        <f t="shared" si="32"/>
        <v>10</v>
      </c>
      <c r="AA62" s="336">
        <f t="shared" si="33"/>
        <v>15</v>
      </c>
      <c r="AB62" s="336">
        <f t="shared" si="34"/>
        <v>0</v>
      </c>
      <c r="AC62" s="336">
        <f t="shared" si="35"/>
        <v>0</v>
      </c>
      <c r="AD62" s="336">
        <f t="shared" si="36"/>
        <v>50</v>
      </c>
      <c r="AE62" s="336">
        <f t="shared" si="37"/>
        <v>2</v>
      </c>
    </row>
    <row r="63" spans="1:31" ht="42.75" customHeight="1">
      <c r="A63" s="362" t="s">
        <v>311</v>
      </c>
      <c r="B63" s="141" t="s">
        <v>167</v>
      </c>
      <c r="C63" s="339" t="str">
        <f t="shared" ref="C63:C71" si="38">"0912-7LEK-F"&amp;A63&amp;"-"&amp;UPPER(LEFT(B63,1))</f>
        <v>0912-7LEK-F46-T</v>
      </c>
      <c r="D63" s="340"/>
      <c r="E63" s="342">
        <v>9</v>
      </c>
      <c r="F63" s="342"/>
      <c r="G63" s="139">
        <v>10</v>
      </c>
      <c r="H63" s="139">
        <v>15</v>
      </c>
      <c r="I63" s="139">
        <v>15</v>
      </c>
      <c r="J63" s="139">
        <v>10</v>
      </c>
      <c r="K63" s="139"/>
      <c r="L63" s="139"/>
      <c r="M63" s="139"/>
      <c r="N63" s="139"/>
      <c r="O63" s="139">
        <v>2</v>
      </c>
      <c r="P63" s="140"/>
      <c r="Q63" s="140"/>
      <c r="R63" s="140"/>
      <c r="S63" s="140"/>
      <c r="T63" s="140"/>
      <c r="U63" s="140"/>
      <c r="V63" s="140"/>
      <c r="W63" s="140"/>
      <c r="X63" s="140"/>
      <c r="Y63" s="336">
        <f t="shared" si="31"/>
        <v>25</v>
      </c>
      <c r="Z63" s="336">
        <f t="shared" si="32"/>
        <v>10</v>
      </c>
      <c r="AA63" s="336">
        <f t="shared" si="33"/>
        <v>15</v>
      </c>
      <c r="AB63" s="336">
        <f t="shared" si="34"/>
        <v>0</v>
      </c>
      <c r="AC63" s="336">
        <f t="shared" si="35"/>
        <v>0</v>
      </c>
      <c r="AD63" s="336">
        <f t="shared" si="36"/>
        <v>50</v>
      </c>
      <c r="AE63" s="336">
        <f t="shared" si="37"/>
        <v>2</v>
      </c>
    </row>
    <row r="64" spans="1:31" ht="29.25" customHeight="1">
      <c r="A64" s="362" t="s">
        <v>312</v>
      </c>
      <c r="B64" s="141" t="s">
        <v>168</v>
      </c>
      <c r="C64" s="339" t="str">
        <f t="shared" si="38"/>
        <v>0912-7LEK-F47-B</v>
      </c>
      <c r="D64" s="340"/>
      <c r="E64" s="342">
        <v>9</v>
      </c>
      <c r="F64" s="342"/>
      <c r="G64" s="139">
        <v>10</v>
      </c>
      <c r="H64" s="139">
        <v>15</v>
      </c>
      <c r="I64" s="139">
        <v>15</v>
      </c>
      <c r="J64" s="139">
        <v>10</v>
      </c>
      <c r="K64" s="139"/>
      <c r="L64" s="139"/>
      <c r="M64" s="139"/>
      <c r="N64" s="139"/>
      <c r="O64" s="139">
        <v>2</v>
      </c>
      <c r="P64" s="140"/>
      <c r="Q64" s="140"/>
      <c r="R64" s="140"/>
      <c r="S64" s="140"/>
      <c r="T64" s="140"/>
      <c r="U64" s="140"/>
      <c r="V64" s="140"/>
      <c r="W64" s="140"/>
      <c r="X64" s="140"/>
      <c r="Y64" s="336">
        <f t="shared" si="31"/>
        <v>25</v>
      </c>
      <c r="Z64" s="336">
        <f t="shared" si="32"/>
        <v>10</v>
      </c>
      <c r="AA64" s="336">
        <f t="shared" si="33"/>
        <v>15</v>
      </c>
      <c r="AB64" s="336">
        <f t="shared" si="34"/>
        <v>0</v>
      </c>
      <c r="AC64" s="336">
        <f t="shared" si="35"/>
        <v>0</v>
      </c>
      <c r="AD64" s="336">
        <f t="shared" si="36"/>
        <v>50</v>
      </c>
      <c r="AE64" s="336">
        <f t="shared" si="37"/>
        <v>2</v>
      </c>
    </row>
    <row r="65" spans="1:31" ht="29.25" customHeight="1">
      <c r="A65" s="362" t="s">
        <v>313</v>
      </c>
      <c r="B65" s="141" t="s">
        <v>169</v>
      </c>
      <c r="C65" s="339" t="str">
        <f t="shared" si="38"/>
        <v>0912-7LEK-F48-A</v>
      </c>
      <c r="D65" s="340"/>
      <c r="E65" s="342">
        <v>9</v>
      </c>
      <c r="F65" s="342"/>
      <c r="G65" s="139"/>
      <c r="H65" s="139"/>
      <c r="I65" s="139">
        <v>15</v>
      </c>
      <c r="J65" s="139">
        <v>10</v>
      </c>
      <c r="K65" s="139"/>
      <c r="L65" s="139"/>
      <c r="M65" s="139"/>
      <c r="N65" s="139"/>
      <c r="O65" s="139">
        <v>1</v>
      </c>
      <c r="P65" s="140"/>
      <c r="Q65" s="140"/>
      <c r="R65" s="140"/>
      <c r="S65" s="140"/>
      <c r="T65" s="140"/>
      <c r="U65" s="140"/>
      <c r="V65" s="140"/>
      <c r="W65" s="140"/>
      <c r="X65" s="140"/>
      <c r="Y65" s="336">
        <f t="shared" si="31"/>
        <v>15</v>
      </c>
      <c r="Z65" s="336">
        <f t="shared" si="32"/>
        <v>0</v>
      </c>
      <c r="AA65" s="336">
        <f t="shared" si="33"/>
        <v>15</v>
      </c>
      <c r="AB65" s="336">
        <f t="shared" si="34"/>
        <v>0</v>
      </c>
      <c r="AC65" s="336">
        <f t="shared" si="35"/>
        <v>0</v>
      </c>
      <c r="AD65" s="336">
        <f t="shared" si="36"/>
        <v>25</v>
      </c>
      <c r="AE65" s="336">
        <f t="shared" si="37"/>
        <v>1</v>
      </c>
    </row>
    <row r="66" spans="1:31" ht="29.25" customHeight="1">
      <c r="A66" s="362" t="s">
        <v>314</v>
      </c>
      <c r="B66" s="141" t="s">
        <v>271</v>
      </c>
      <c r="C66" s="339" t="str">
        <f t="shared" si="38"/>
        <v>0912-7LEK-F49-P</v>
      </c>
      <c r="D66" s="340"/>
      <c r="E66" s="342">
        <v>9</v>
      </c>
      <c r="F66" s="342"/>
      <c r="G66" s="139"/>
      <c r="H66" s="139"/>
      <c r="I66" s="139"/>
      <c r="J66" s="139"/>
      <c r="K66" s="139"/>
      <c r="L66" s="139"/>
      <c r="M66" s="139"/>
      <c r="N66" s="139"/>
      <c r="O66" s="139"/>
      <c r="P66" s="140">
        <v>15</v>
      </c>
      <c r="Q66" s="140">
        <v>10</v>
      </c>
      <c r="R66" s="140"/>
      <c r="S66" s="140"/>
      <c r="T66" s="140"/>
      <c r="U66" s="140"/>
      <c r="V66" s="140"/>
      <c r="W66" s="140"/>
      <c r="X66" s="140">
        <v>1</v>
      </c>
      <c r="Y66" s="336">
        <f t="shared" si="31"/>
        <v>15</v>
      </c>
      <c r="Z66" s="336">
        <f t="shared" si="32"/>
        <v>15</v>
      </c>
      <c r="AA66" s="336">
        <f t="shared" si="33"/>
        <v>0</v>
      </c>
      <c r="AB66" s="336">
        <f t="shared" si="34"/>
        <v>0</v>
      </c>
      <c r="AC66" s="336">
        <f t="shared" si="35"/>
        <v>0</v>
      </c>
      <c r="AD66" s="336">
        <f t="shared" si="36"/>
        <v>25</v>
      </c>
      <c r="AE66" s="336">
        <f t="shared" si="37"/>
        <v>1</v>
      </c>
    </row>
    <row r="67" spans="1:31" ht="29.25" customHeight="1">
      <c r="A67" s="362" t="s">
        <v>315</v>
      </c>
      <c r="B67" s="141" t="s">
        <v>170</v>
      </c>
      <c r="C67" s="339" t="str">
        <f t="shared" si="38"/>
        <v>0912-7LEK-F50-M</v>
      </c>
      <c r="D67" s="340"/>
      <c r="E67" s="342">
        <v>9</v>
      </c>
      <c r="F67" s="342"/>
      <c r="G67" s="139"/>
      <c r="H67" s="139"/>
      <c r="I67" s="139">
        <v>15</v>
      </c>
      <c r="J67" s="139">
        <v>10</v>
      </c>
      <c r="K67" s="139"/>
      <c r="L67" s="139"/>
      <c r="M67" s="139"/>
      <c r="N67" s="139"/>
      <c r="O67" s="139">
        <v>1</v>
      </c>
      <c r="P67" s="140"/>
      <c r="Q67" s="140"/>
      <c r="R67" s="140"/>
      <c r="S67" s="140"/>
      <c r="T67" s="140"/>
      <c r="U67" s="140"/>
      <c r="V67" s="140"/>
      <c r="W67" s="140"/>
      <c r="X67" s="140"/>
      <c r="Y67" s="336">
        <f t="shared" si="31"/>
        <v>15</v>
      </c>
      <c r="Z67" s="336">
        <f t="shared" si="32"/>
        <v>0</v>
      </c>
      <c r="AA67" s="336">
        <f t="shared" si="33"/>
        <v>15</v>
      </c>
      <c r="AB67" s="336">
        <f t="shared" si="34"/>
        <v>0</v>
      </c>
      <c r="AC67" s="336">
        <f t="shared" si="35"/>
        <v>0</v>
      </c>
      <c r="AD67" s="336">
        <f t="shared" si="36"/>
        <v>25</v>
      </c>
      <c r="AE67" s="336">
        <f t="shared" si="37"/>
        <v>1</v>
      </c>
    </row>
    <row r="68" spans="1:31" ht="29.25" customHeight="1">
      <c r="A68" s="362" t="s">
        <v>316</v>
      </c>
      <c r="B68" s="141" t="s">
        <v>171</v>
      </c>
      <c r="C68" s="339" t="str">
        <f t="shared" si="38"/>
        <v>0912-7LEK-F51-M</v>
      </c>
      <c r="D68" s="340"/>
      <c r="E68" s="342">
        <v>10</v>
      </c>
      <c r="F68" s="342"/>
      <c r="G68" s="139"/>
      <c r="H68" s="139"/>
      <c r="I68" s="139">
        <v>15</v>
      </c>
      <c r="J68" s="139">
        <v>10</v>
      </c>
      <c r="K68" s="139"/>
      <c r="L68" s="139"/>
      <c r="M68" s="139"/>
      <c r="N68" s="139"/>
      <c r="O68" s="139">
        <v>1</v>
      </c>
      <c r="P68" s="140"/>
      <c r="Q68" s="140"/>
      <c r="R68" s="140"/>
      <c r="S68" s="140"/>
      <c r="T68" s="140"/>
      <c r="U68" s="140"/>
      <c r="V68" s="140"/>
      <c r="W68" s="140"/>
      <c r="X68" s="140"/>
      <c r="Y68" s="336">
        <f>SUM(G68,I68,K68,M68,P68,R68,T68,V68)</f>
        <v>15</v>
      </c>
      <c r="Z68" s="336">
        <f t="shared" si="32"/>
        <v>0</v>
      </c>
      <c r="AA68" s="336">
        <f>SUM(I68,R68)</f>
        <v>15</v>
      </c>
      <c r="AB68" s="336">
        <v>10</v>
      </c>
      <c r="AC68" s="336">
        <v>0</v>
      </c>
      <c r="AD68" s="336">
        <f t="shared" si="36"/>
        <v>25</v>
      </c>
      <c r="AE68" s="336">
        <f t="shared" si="37"/>
        <v>1</v>
      </c>
    </row>
    <row r="69" spans="1:31" ht="29.25" customHeight="1">
      <c r="A69" s="362" t="s">
        <v>282</v>
      </c>
      <c r="B69" s="141" t="s">
        <v>172</v>
      </c>
      <c r="C69" s="339" t="str">
        <f t="shared" si="38"/>
        <v>0912-7LEK-F52-P</v>
      </c>
      <c r="D69" s="340"/>
      <c r="E69" s="342">
        <v>10</v>
      </c>
      <c r="F69" s="342"/>
      <c r="G69" s="139"/>
      <c r="H69" s="139"/>
      <c r="I69" s="139"/>
      <c r="J69" s="139"/>
      <c r="K69" s="139"/>
      <c r="L69" s="139"/>
      <c r="M69" s="139"/>
      <c r="N69" s="139"/>
      <c r="O69" s="139"/>
      <c r="P69" s="140">
        <v>15</v>
      </c>
      <c r="Q69" s="140">
        <v>10</v>
      </c>
      <c r="R69" s="140"/>
      <c r="S69" s="140"/>
      <c r="T69" s="140"/>
      <c r="U69" s="140"/>
      <c r="V69" s="140"/>
      <c r="W69" s="140"/>
      <c r="X69" s="140">
        <v>1</v>
      </c>
      <c r="Y69" s="336">
        <f>SUM(G69,I69,K69,M69,P69,R69,T69,V69)</f>
        <v>15</v>
      </c>
      <c r="Z69" s="336">
        <f>SUM(G69,P69)</f>
        <v>15</v>
      </c>
      <c r="AA69" s="336">
        <f>SUM(I69,R69)</f>
        <v>0</v>
      </c>
      <c r="AB69" s="336">
        <f>SUM(K69,T69)</f>
        <v>0</v>
      </c>
      <c r="AC69" s="336">
        <f>SUM(M69,V69)</f>
        <v>0</v>
      </c>
      <c r="AD69" s="336">
        <f>SUM(G69:M69,P69:W69,N69)</f>
        <v>25</v>
      </c>
      <c r="AE69" s="336">
        <f>SUM(O69,X69)</f>
        <v>1</v>
      </c>
    </row>
    <row r="70" spans="1:31" ht="29.25" customHeight="1">
      <c r="A70" s="362" t="s">
        <v>317</v>
      </c>
      <c r="B70" s="141" t="s">
        <v>208</v>
      </c>
      <c r="C70" s="339" t="str">
        <f t="shared" si="38"/>
        <v>0912-7LEK-F53-C</v>
      </c>
      <c r="D70" s="340"/>
      <c r="E70" s="342">
        <v>10</v>
      </c>
      <c r="F70" s="342"/>
      <c r="G70" s="139"/>
      <c r="H70" s="139"/>
      <c r="I70" s="139">
        <v>15</v>
      </c>
      <c r="J70" s="139">
        <v>10</v>
      </c>
      <c r="K70" s="139"/>
      <c r="L70" s="139"/>
      <c r="M70" s="139"/>
      <c r="N70" s="139"/>
      <c r="O70" s="139">
        <v>1</v>
      </c>
      <c r="P70" s="140"/>
      <c r="Q70" s="140"/>
      <c r="R70" s="140"/>
      <c r="S70" s="140"/>
      <c r="T70" s="140"/>
      <c r="U70" s="140"/>
      <c r="V70" s="140"/>
      <c r="W70" s="140"/>
      <c r="X70" s="140"/>
      <c r="Y70" s="336">
        <f>SUM(G70,I70,K70,M70,P70,R70,T70,V70)</f>
        <v>15</v>
      </c>
      <c r="Z70" s="336">
        <f>SUM(G70,P70)</f>
        <v>0</v>
      </c>
      <c r="AA70" s="336">
        <f>SUM(I70,R70)</f>
        <v>15</v>
      </c>
      <c r="AB70" s="336">
        <f>SUM(K70,T70)</f>
        <v>0</v>
      </c>
      <c r="AC70" s="336">
        <f>SUM(M70,V70)</f>
        <v>0</v>
      </c>
      <c r="AD70" s="336">
        <f>SUM(G70:M70,P70:W70,N70)</f>
        <v>25</v>
      </c>
      <c r="AE70" s="336">
        <f>SUM(O70,X70)</f>
        <v>1</v>
      </c>
    </row>
    <row r="71" spans="1:31" ht="29.25" customHeight="1">
      <c r="A71" s="362" t="s">
        <v>298</v>
      </c>
      <c r="B71" s="141" t="s">
        <v>173</v>
      </c>
      <c r="C71" s="339" t="str">
        <f t="shared" si="38"/>
        <v>0912-7LEK-F54-P</v>
      </c>
      <c r="D71" s="340"/>
      <c r="E71" s="342">
        <v>10</v>
      </c>
      <c r="F71" s="342"/>
      <c r="G71" s="139"/>
      <c r="H71" s="139"/>
      <c r="I71" s="139">
        <v>15</v>
      </c>
      <c r="J71" s="139">
        <v>10</v>
      </c>
      <c r="K71" s="139"/>
      <c r="L71" s="139"/>
      <c r="M71" s="139"/>
      <c r="N71" s="139"/>
      <c r="O71" s="139">
        <v>1</v>
      </c>
      <c r="P71" s="140"/>
      <c r="Q71" s="140"/>
      <c r="R71" s="140"/>
      <c r="S71" s="140"/>
      <c r="T71" s="140"/>
      <c r="U71" s="140"/>
      <c r="V71" s="140"/>
      <c r="W71" s="140"/>
      <c r="X71" s="140"/>
      <c r="Y71" s="336">
        <f>SUM(G71,I71,K71,M71,P71,R71,T71,V71)</f>
        <v>15</v>
      </c>
      <c r="Z71" s="336">
        <f>SUM(G71,P71)</f>
        <v>0</v>
      </c>
      <c r="AA71" s="336">
        <f>SUM(I71,R71)</f>
        <v>15</v>
      </c>
      <c r="AB71" s="336">
        <f>SUM(K71,T71)</f>
        <v>0</v>
      </c>
      <c r="AC71" s="336">
        <f>SUM(M71,V71)</f>
        <v>0</v>
      </c>
      <c r="AD71" s="336">
        <f>SUM(G71:M71,P71:W71,N71)</f>
        <v>25</v>
      </c>
      <c r="AE71" s="336">
        <f>SUM(O71,X71)</f>
        <v>1</v>
      </c>
    </row>
    <row r="72" spans="1:31" ht="31.5">
      <c r="A72" s="362" t="s">
        <v>299</v>
      </c>
      <c r="B72" s="141" t="s">
        <v>246</v>
      </c>
      <c r="C72" s="339" t="s">
        <v>283</v>
      </c>
      <c r="D72" s="340"/>
      <c r="E72" s="342" t="s">
        <v>224</v>
      </c>
      <c r="F72" s="342"/>
      <c r="G72" s="139"/>
      <c r="H72" s="139"/>
      <c r="I72" s="139">
        <v>30</v>
      </c>
      <c r="J72" s="139">
        <v>20</v>
      </c>
      <c r="K72" s="139"/>
      <c r="L72" s="139"/>
      <c r="M72" s="139"/>
      <c r="N72" s="139"/>
      <c r="O72" s="139">
        <v>2</v>
      </c>
      <c r="P72" s="140"/>
      <c r="Q72" s="140"/>
      <c r="R72" s="140">
        <v>30</v>
      </c>
      <c r="S72" s="140">
        <v>20</v>
      </c>
      <c r="T72" s="140"/>
      <c r="U72" s="140"/>
      <c r="V72" s="140"/>
      <c r="W72" s="140"/>
      <c r="X72" s="140">
        <v>2</v>
      </c>
      <c r="Y72" s="336">
        <f>SUM(G72,I72,K72,M72,P72,R72,T72,V72)</f>
        <v>60</v>
      </c>
      <c r="Z72" s="336">
        <f>SUM(G72,P72)</f>
        <v>0</v>
      </c>
      <c r="AA72" s="336">
        <f>SUM(I72,R72)</f>
        <v>60</v>
      </c>
      <c r="AB72" s="336">
        <f>SUM(K72,T72)</f>
        <v>0</v>
      </c>
      <c r="AC72" s="336">
        <f>SUM(M72,V72)</f>
        <v>0</v>
      </c>
      <c r="AD72" s="336">
        <f>SUM(G72:M72,P72:W72,N72)</f>
        <v>100</v>
      </c>
      <c r="AE72" s="336">
        <f>SUM(O72,X72)</f>
        <v>4</v>
      </c>
    </row>
    <row r="73" spans="1:31" s="228" customFormat="1" ht="47.25">
      <c r="A73" s="362" t="s">
        <v>297</v>
      </c>
      <c r="B73" s="141" t="s">
        <v>326</v>
      </c>
      <c r="C73" s="339"/>
      <c r="D73" s="340"/>
      <c r="E73" s="341" t="s">
        <v>4</v>
      </c>
      <c r="F73" s="342"/>
      <c r="G73" s="139"/>
      <c r="H73" s="139"/>
      <c r="I73" s="139"/>
      <c r="J73" s="139"/>
      <c r="K73" s="139"/>
      <c r="L73" s="139"/>
      <c r="M73" s="139"/>
      <c r="N73" s="139"/>
      <c r="O73" s="139"/>
      <c r="P73" s="140">
        <v>15</v>
      </c>
      <c r="Q73" s="140">
        <v>10</v>
      </c>
      <c r="R73" s="140"/>
      <c r="S73" s="140"/>
      <c r="T73" s="140"/>
      <c r="U73" s="140"/>
      <c r="V73" s="140"/>
      <c r="W73" s="140"/>
      <c r="X73" s="140">
        <v>1</v>
      </c>
      <c r="Y73" s="336">
        <v>15</v>
      </c>
      <c r="Z73" s="336">
        <v>15</v>
      </c>
      <c r="AA73" s="336">
        <v>10</v>
      </c>
      <c r="AB73" s="336">
        <v>0</v>
      </c>
      <c r="AC73" s="336">
        <v>0</v>
      </c>
      <c r="AD73" s="336">
        <v>25</v>
      </c>
      <c r="AE73" s="336">
        <v>1</v>
      </c>
    </row>
    <row r="74" spans="1:31">
      <c r="A74" s="382"/>
      <c r="B74" s="343"/>
      <c r="C74" s="343"/>
      <c r="D74" s="343"/>
      <c r="E74" s="343"/>
      <c r="F74" s="343"/>
      <c r="G74" s="343"/>
      <c r="H74" s="343"/>
      <c r="I74" s="343"/>
      <c r="J74" s="343"/>
      <c r="K74" s="343"/>
      <c r="L74" s="343"/>
      <c r="M74" s="343"/>
      <c r="N74" s="343"/>
      <c r="O74" s="343"/>
      <c r="P74" s="343"/>
      <c r="Q74" s="343"/>
      <c r="R74" s="343"/>
      <c r="S74" s="343"/>
      <c r="T74" s="343"/>
      <c r="U74" s="343"/>
      <c r="V74" s="343"/>
      <c r="W74" s="343"/>
      <c r="X74" s="343"/>
      <c r="Y74" s="343"/>
      <c r="Z74" s="343"/>
      <c r="AA74" s="343"/>
      <c r="AB74" s="343"/>
      <c r="AC74" s="343"/>
      <c r="AD74" s="343"/>
      <c r="AE74" s="343"/>
    </row>
    <row r="75" spans="1:31" ht="18.75">
      <c r="A75" s="382"/>
      <c r="B75" s="343"/>
      <c r="C75" s="343"/>
      <c r="D75" s="343"/>
      <c r="E75" s="343"/>
      <c r="F75" s="343"/>
      <c r="G75" s="343"/>
      <c r="H75" s="343"/>
      <c r="I75" s="343"/>
      <c r="J75" s="343"/>
      <c r="K75" s="343"/>
      <c r="L75" s="343"/>
      <c r="M75" s="343"/>
      <c r="N75" s="343"/>
      <c r="O75" s="343"/>
      <c r="P75" s="410" t="s">
        <v>103</v>
      </c>
      <c r="Q75" s="343"/>
      <c r="R75" s="343"/>
      <c r="S75" s="343"/>
      <c r="T75" s="343"/>
      <c r="U75" s="343"/>
      <c r="V75" s="343"/>
      <c r="W75" s="343"/>
      <c r="X75" s="343"/>
      <c r="Y75" s="343"/>
      <c r="Z75" s="343"/>
      <c r="AA75" s="343"/>
      <c r="AB75" s="343"/>
      <c r="AC75" s="343"/>
      <c r="AD75" s="343"/>
      <c r="AE75" s="343"/>
    </row>
    <row r="76" spans="1:31">
      <c r="A76" s="382"/>
      <c r="B76" s="343"/>
      <c r="C76" s="343"/>
      <c r="D76" s="343"/>
      <c r="E76" s="343"/>
      <c r="F76" s="343"/>
      <c r="G76" s="343"/>
      <c r="H76" s="343"/>
      <c r="I76" s="343"/>
      <c r="J76" s="343"/>
      <c r="K76" s="343"/>
      <c r="L76" s="343"/>
      <c r="M76" s="343"/>
      <c r="N76" s="343"/>
      <c r="O76" s="343"/>
      <c r="P76" s="343"/>
      <c r="Q76" s="343"/>
      <c r="R76" s="343"/>
      <c r="S76" s="343"/>
      <c r="T76" s="343"/>
      <c r="U76" s="343"/>
      <c r="V76" s="343"/>
      <c r="W76" s="343"/>
      <c r="X76" s="343"/>
      <c r="Y76" s="343"/>
      <c r="Z76" s="343"/>
      <c r="AA76" s="343"/>
      <c r="AB76" s="343"/>
      <c r="AC76" s="343"/>
      <c r="AD76" s="343"/>
      <c r="AE76" s="343"/>
    </row>
    <row r="84" ht="15" customHeight="1"/>
  </sheetData>
  <mergeCells count="46">
    <mergeCell ref="A12:C12"/>
    <mergeCell ref="AD6:AD9"/>
    <mergeCell ref="AE6:AE9"/>
    <mergeCell ref="G6:X6"/>
    <mergeCell ref="G7:O7"/>
    <mergeCell ref="P7:X7"/>
    <mergeCell ref="G8:H8"/>
    <mergeCell ref="I8:J8"/>
    <mergeCell ref="K8:L8"/>
    <mergeCell ref="Z6:Z9"/>
    <mergeCell ref="AA6:AA9"/>
    <mergeCell ref="AB6:AB9"/>
    <mergeCell ref="AC6:AC9"/>
    <mergeCell ref="A6:A9"/>
    <mergeCell ref="B6:B9"/>
    <mergeCell ref="C6:C9"/>
    <mergeCell ref="D6:F7"/>
    <mergeCell ref="Y6:Y9"/>
    <mergeCell ref="D8:D9"/>
    <mergeCell ref="E8:E9"/>
    <mergeCell ref="F8:F9"/>
    <mergeCell ref="X8:X9"/>
    <mergeCell ref="M8:N8"/>
    <mergeCell ref="O8:O9"/>
    <mergeCell ref="P8:Q8"/>
    <mergeCell ref="R8:S8"/>
    <mergeCell ref="T8:U8"/>
    <mergeCell ref="V8:W8"/>
    <mergeCell ref="A2:B2"/>
    <mergeCell ref="H2:P2"/>
    <mergeCell ref="A3:B3"/>
    <mergeCell ref="A1:AE1"/>
    <mergeCell ref="G5:AE5"/>
    <mergeCell ref="A5:F5"/>
    <mergeCell ref="A31:C31"/>
    <mergeCell ref="A18:C18"/>
    <mergeCell ref="A35:C35"/>
    <mergeCell ref="A51:AE51"/>
    <mergeCell ref="A49:C49"/>
    <mergeCell ref="A48:C48"/>
    <mergeCell ref="A42:C42"/>
    <mergeCell ref="A39:C39"/>
    <mergeCell ref="B46:D46"/>
    <mergeCell ref="B45:D45"/>
    <mergeCell ref="B44:D44"/>
    <mergeCell ref="B47:C47"/>
  </mergeCells>
  <pageMargins left="0.23622047244094491" right="0.23622047244094491" top="0" bottom="0" header="0.31496062992125984" footer="0.31496062992125984"/>
  <pageSetup paperSize="9" scale="65" orientation="landscape" r:id="rId1"/>
  <rowBreaks count="1" manualBreakCount="1">
    <brk id="50" max="3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6"/>
  <sheetViews>
    <sheetView tabSelected="1" zoomScale="80" zoomScaleNormal="80" workbookViewId="0">
      <pane ySplit="8" topLeftCell="A9" activePane="bottomLeft" state="frozen"/>
      <selection pane="bottomLeft" activeCell="AI11" sqref="AI11"/>
    </sheetView>
  </sheetViews>
  <sheetFormatPr defaultRowHeight="15"/>
  <cols>
    <col min="1" max="1" width="6.42578125" style="230" customWidth="1"/>
    <col min="2" max="2" width="37.7109375" customWidth="1"/>
    <col min="3" max="3" width="23.5703125" customWidth="1"/>
    <col min="4" max="6" width="7.28515625" customWidth="1"/>
    <col min="7" max="14" width="5.5703125" customWidth="1"/>
    <col min="15" max="15" width="8" customWidth="1"/>
    <col min="16" max="24" width="5.5703125" hidden="1" customWidth="1"/>
    <col min="25" max="25" width="8.42578125" hidden="1" customWidth="1"/>
    <col min="26" max="29" width="6.42578125" hidden="1" customWidth="1"/>
    <col min="30" max="30" width="11.28515625" customWidth="1"/>
    <col min="31" max="31" width="8.7109375" customWidth="1"/>
  </cols>
  <sheetData>
    <row r="1" spans="1:31" ht="30.75" customHeight="1">
      <c r="A1" s="484" t="s">
        <v>120</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row>
    <row r="2" spans="1:31" ht="54" customHeight="1">
      <c r="A2" s="596" t="s">
        <v>335</v>
      </c>
      <c r="B2" s="597"/>
      <c r="C2" s="127" t="s">
        <v>71</v>
      </c>
      <c r="D2" s="129"/>
      <c r="E2" s="132"/>
      <c r="F2" s="132"/>
      <c r="G2" s="132"/>
      <c r="H2" s="495" t="s">
        <v>204</v>
      </c>
      <c r="I2" s="495"/>
      <c r="J2" s="495"/>
      <c r="K2" s="495"/>
      <c r="L2" s="495"/>
      <c r="M2" s="495"/>
      <c r="N2" s="495"/>
      <c r="O2" s="495"/>
      <c r="P2" s="495"/>
      <c r="Q2" s="133"/>
      <c r="R2" s="133"/>
      <c r="S2" s="133"/>
      <c r="T2" s="133"/>
      <c r="U2" s="133"/>
      <c r="V2" s="133"/>
      <c r="W2" s="133"/>
      <c r="X2" s="133"/>
      <c r="Y2" s="133"/>
      <c r="Z2" s="133"/>
      <c r="AA2" s="133"/>
      <c r="AB2" s="133"/>
      <c r="AC2" s="133"/>
      <c r="AD2" s="133"/>
      <c r="AE2" s="133"/>
    </row>
    <row r="3" spans="1:31" ht="38.25" customHeight="1" thickBot="1">
      <c r="A3" s="598" t="s">
        <v>105</v>
      </c>
      <c r="B3" s="599"/>
      <c r="C3" s="128"/>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row>
    <row r="4" spans="1:31" ht="19.5" customHeight="1">
      <c r="A4" s="600"/>
      <c r="B4" s="601"/>
      <c r="C4" s="601"/>
      <c r="D4" s="601"/>
      <c r="E4" s="601"/>
      <c r="F4" s="602"/>
      <c r="G4" s="603" t="s">
        <v>36</v>
      </c>
      <c r="H4" s="603"/>
      <c r="I4" s="603"/>
      <c r="J4" s="603"/>
      <c r="K4" s="603"/>
      <c r="L4" s="603"/>
      <c r="M4" s="603"/>
      <c r="N4" s="603"/>
      <c r="O4" s="603"/>
      <c r="P4" s="603"/>
      <c r="Q4" s="603"/>
      <c r="R4" s="603"/>
      <c r="S4" s="603"/>
      <c r="T4" s="603"/>
      <c r="U4" s="603"/>
      <c r="V4" s="603"/>
      <c r="W4" s="603"/>
      <c r="X4" s="603"/>
      <c r="Y4" s="603"/>
      <c r="Z4" s="603"/>
      <c r="AA4" s="603"/>
      <c r="AB4" s="603"/>
      <c r="AC4" s="603"/>
      <c r="AD4" s="603"/>
      <c r="AE4" s="604"/>
    </row>
    <row r="5" spans="1:31" ht="19.5" customHeight="1">
      <c r="A5" s="530" t="s">
        <v>30</v>
      </c>
      <c r="B5" s="461" t="s">
        <v>31</v>
      </c>
      <c r="C5" s="461" t="s">
        <v>32</v>
      </c>
      <c r="D5" s="472" t="s">
        <v>189</v>
      </c>
      <c r="E5" s="472"/>
      <c r="F5" s="472"/>
      <c r="G5" s="576" t="s">
        <v>205</v>
      </c>
      <c r="H5" s="577"/>
      <c r="I5" s="577"/>
      <c r="J5" s="577"/>
      <c r="K5" s="577"/>
      <c r="L5" s="577"/>
      <c r="M5" s="577"/>
      <c r="N5" s="577"/>
      <c r="O5" s="577"/>
      <c r="P5" s="74"/>
      <c r="Q5" s="74"/>
      <c r="R5" s="74"/>
      <c r="S5" s="74"/>
      <c r="T5" s="74"/>
      <c r="U5" s="74"/>
      <c r="V5" s="74"/>
      <c r="W5" s="74"/>
      <c r="X5" s="74"/>
      <c r="Y5" s="474" t="s">
        <v>39</v>
      </c>
      <c r="Z5" s="474" t="s">
        <v>2</v>
      </c>
      <c r="AA5" s="474" t="s">
        <v>209</v>
      </c>
      <c r="AB5" s="474" t="s">
        <v>210</v>
      </c>
      <c r="AC5" s="474" t="s">
        <v>2</v>
      </c>
      <c r="AD5" s="474" t="s">
        <v>41</v>
      </c>
      <c r="AE5" s="474" t="s">
        <v>40</v>
      </c>
    </row>
    <row r="6" spans="1:31" ht="22.5" customHeight="1">
      <c r="A6" s="530"/>
      <c r="B6" s="461"/>
      <c r="C6" s="461"/>
      <c r="D6" s="472"/>
      <c r="E6" s="472"/>
      <c r="F6" s="472"/>
      <c r="G6" s="590" t="s">
        <v>212</v>
      </c>
      <c r="H6" s="591"/>
      <c r="I6" s="591"/>
      <c r="J6" s="591"/>
      <c r="K6" s="591"/>
      <c r="L6" s="591"/>
      <c r="M6" s="591"/>
      <c r="N6" s="591"/>
      <c r="O6" s="592"/>
      <c r="P6" s="593" t="s">
        <v>213</v>
      </c>
      <c r="Q6" s="594"/>
      <c r="R6" s="594"/>
      <c r="S6" s="594"/>
      <c r="T6" s="594"/>
      <c r="U6" s="594"/>
      <c r="V6" s="594"/>
      <c r="W6" s="594"/>
      <c r="X6" s="595"/>
      <c r="Y6" s="475"/>
      <c r="Z6" s="475"/>
      <c r="AA6" s="475"/>
      <c r="AB6" s="475"/>
      <c r="AC6" s="475"/>
      <c r="AD6" s="475"/>
      <c r="AE6" s="475"/>
    </row>
    <row r="7" spans="1:31" ht="25.5" customHeight="1">
      <c r="A7" s="531"/>
      <c r="B7" s="462"/>
      <c r="C7" s="462"/>
      <c r="D7" s="462" t="s">
        <v>0</v>
      </c>
      <c r="E7" s="462" t="s">
        <v>33</v>
      </c>
      <c r="F7" s="462" t="s">
        <v>34</v>
      </c>
      <c r="G7" s="481" t="s">
        <v>2</v>
      </c>
      <c r="H7" s="483"/>
      <c r="I7" s="481" t="s">
        <v>209</v>
      </c>
      <c r="J7" s="483"/>
      <c r="K7" s="481" t="s">
        <v>210</v>
      </c>
      <c r="L7" s="483"/>
      <c r="M7" s="481" t="s">
        <v>2</v>
      </c>
      <c r="N7" s="483"/>
      <c r="O7" s="493" t="s">
        <v>1</v>
      </c>
      <c r="P7" s="476" t="s">
        <v>2</v>
      </c>
      <c r="Q7" s="477"/>
      <c r="R7" s="476" t="s">
        <v>209</v>
      </c>
      <c r="S7" s="477"/>
      <c r="T7" s="476" t="s">
        <v>210</v>
      </c>
      <c r="U7" s="477"/>
      <c r="V7" s="476" t="s">
        <v>2</v>
      </c>
      <c r="W7" s="477"/>
      <c r="X7" s="478" t="s">
        <v>1</v>
      </c>
      <c r="Y7" s="475"/>
      <c r="Z7" s="475"/>
      <c r="AA7" s="475"/>
      <c r="AB7" s="475"/>
      <c r="AC7" s="475"/>
      <c r="AD7" s="475"/>
      <c r="AE7" s="475"/>
    </row>
    <row r="8" spans="1:31" ht="51" customHeight="1">
      <c r="A8" s="530"/>
      <c r="B8" s="461"/>
      <c r="C8" s="461"/>
      <c r="D8" s="575"/>
      <c r="E8" s="575"/>
      <c r="F8" s="575"/>
      <c r="G8" s="116" t="s">
        <v>37</v>
      </c>
      <c r="H8" s="116" t="s">
        <v>38</v>
      </c>
      <c r="I8" s="116" t="s">
        <v>37</v>
      </c>
      <c r="J8" s="116" t="s">
        <v>38</v>
      </c>
      <c r="K8" s="116" t="s">
        <v>37</v>
      </c>
      <c r="L8" s="116" t="s">
        <v>38</v>
      </c>
      <c r="M8" s="116" t="s">
        <v>37</v>
      </c>
      <c r="N8" s="116" t="s">
        <v>38</v>
      </c>
      <c r="O8" s="494"/>
      <c r="P8" s="106" t="s">
        <v>37</v>
      </c>
      <c r="Q8" s="106" t="s">
        <v>38</v>
      </c>
      <c r="R8" s="106" t="s">
        <v>37</v>
      </c>
      <c r="S8" s="106" t="s">
        <v>38</v>
      </c>
      <c r="T8" s="106" t="s">
        <v>37</v>
      </c>
      <c r="U8" s="106" t="s">
        <v>38</v>
      </c>
      <c r="V8" s="106" t="s">
        <v>37</v>
      </c>
      <c r="W8" s="106" t="s">
        <v>38</v>
      </c>
      <c r="X8" s="479"/>
      <c r="Y8" s="475"/>
      <c r="Z8" s="475"/>
      <c r="AA8" s="475"/>
      <c r="AB8" s="475"/>
      <c r="AC8" s="475"/>
      <c r="AD8" s="475"/>
      <c r="AE8" s="475"/>
    </row>
    <row r="9" spans="1:31" ht="19.5" customHeight="1">
      <c r="A9" s="254" t="s">
        <v>206</v>
      </c>
      <c r="B9" s="254"/>
      <c r="C9" s="254"/>
      <c r="D9" s="254"/>
      <c r="E9" s="254"/>
      <c r="F9" s="254"/>
      <c r="G9" s="254"/>
      <c r="H9" s="254"/>
      <c r="I9" s="254"/>
      <c r="J9" s="254"/>
      <c r="K9" s="254"/>
      <c r="L9" s="254"/>
      <c r="M9" s="254"/>
      <c r="N9" s="254"/>
      <c r="O9" s="254"/>
      <c r="P9" s="254"/>
      <c r="Q9" s="254"/>
      <c r="R9" s="74"/>
      <c r="S9" s="74"/>
      <c r="T9" s="74"/>
      <c r="U9" s="74"/>
      <c r="V9" s="74"/>
      <c r="W9" s="74"/>
      <c r="X9" s="74"/>
      <c r="Y9" s="74"/>
      <c r="Z9" s="74"/>
      <c r="AA9" s="74"/>
      <c r="AB9" s="74"/>
      <c r="AC9" s="74"/>
      <c r="AD9" s="74"/>
      <c r="AE9" s="75"/>
    </row>
    <row r="10" spans="1:31" ht="38.25" customHeight="1">
      <c r="A10" s="134">
        <v>8.1</v>
      </c>
      <c r="B10" s="69" t="s">
        <v>114</v>
      </c>
      <c r="C10" s="135" t="str">
        <f>Razem!C77</f>
        <v>0912-7LEK-C8.1-I</v>
      </c>
      <c r="D10" s="32"/>
      <c r="E10" s="136">
        <v>11</v>
      </c>
      <c r="F10" s="136"/>
      <c r="G10" s="91"/>
      <c r="H10" s="91"/>
      <c r="I10" s="91"/>
      <c r="J10" s="91"/>
      <c r="K10" s="91">
        <v>240</v>
      </c>
      <c r="L10" s="110">
        <v>160</v>
      </c>
      <c r="M10" s="91"/>
      <c r="N10" s="91"/>
      <c r="O10" s="91">
        <v>16</v>
      </c>
      <c r="P10" s="90"/>
      <c r="Q10" s="124"/>
      <c r="R10" s="90"/>
      <c r="S10" s="124"/>
      <c r="T10" s="90"/>
      <c r="U10" s="90"/>
      <c r="V10" s="90"/>
      <c r="W10" s="124"/>
      <c r="X10" s="90"/>
      <c r="Y10" s="32">
        <f>SUM(G10,I10,K10,M10,P10,R10,T10,V10)</f>
        <v>240</v>
      </c>
      <c r="Z10" s="32">
        <f>SUM(G10,P10)</f>
        <v>0</v>
      </c>
      <c r="AA10" s="32">
        <f>SUM(I10,R10)</f>
        <v>0</v>
      </c>
      <c r="AB10" s="32">
        <f>SUM(K10,T10)</f>
        <v>240</v>
      </c>
      <c r="AC10" s="32">
        <f>SUM(M10,V10)</f>
        <v>0</v>
      </c>
      <c r="AD10" s="32">
        <f>SUM(G10:N10,P10:W10)</f>
        <v>400</v>
      </c>
      <c r="AE10" s="32">
        <f>SUM(O10,X10)</f>
        <v>16</v>
      </c>
    </row>
    <row r="11" spans="1:31" ht="38.25" customHeight="1">
      <c r="A11" s="134">
        <v>8.1999999999999993</v>
      </c>
      <c r="B11" s="69" t="s">
        <v>113</v>
      </c>
      <c r="C11" s="135" t="str">
        <f>Razem!C78</f>
        <v>0912-7LEK-C8.2-P</v>
      </c>
      <c r="D11" s="32"/>
      <c r="E11" s="136">
        <v>11</v>
      </c>
      <c r="F11" s="136"/>
      <c r="G11" s="91"/>
      <c r="H11" s="91"/>
      <c r="I11" s="91"/>
      <c r="J11" s="91"/>
      <c r="K11" s="91">
        <v>120</v>
      </c>
      <c r="L11" s="110">
        <v>80</v>
      </c>
      <c r="M11" s="91"/>
      <c r="N11" s="91"/>
      <c r="O11" s="91">
        <v>8</v>
      </c>
      <c r="P11" s="90"/>
      <c r="Q11" s="124"/>
      <c r="R11" s="90"/>
      <c r="S11" s="124"/>
      <c r="T11" s="90"/>
      <c r="U11" s="90"/>
      <c r="V11" s="90"/>
      <c r="W11" s="124"/>
      <c r="X11" s="90"/>
      <c r="Y11" s="32">
        <f t="shared" ref="Y11:Y17" si="0">SUM(G11,I11,K11,M11,P11,R11,T11,V11)</f>
        <v>120</v>
      </c>
      <c r="Z11" s="32">
        <f t="shared" ref="Z11:Z17" si="1">SUM(G11,P11)</f>
        <v>0</v>
      </c>
      <c r="AA11" s="32">
        <f t="shared" ref="AA11:AA17" si="2">SUM(I11,R11)</f>
        <v>0</v>
      </c>
      <c r="AB11" s="32">
        <f t="shared" ref="AB11:AB17" si="3">SUM(K11,T11)</f>
        <v>120</v>
      </c>
      <c r="AC11" s="32">
        <f t="shared" ref="AC11:AC17" si="4">SUM(M11,V11)</f>
        <v>0</v>
      </c>
      <c r="AD11" s="32">
        <f t="shared" ref="AD11:AD17" si="5">SUM(G11:N11,P11:W11)</f>
        <v>200</v>
      </c>
      <c r="AE11" s="32">
        <f t="shared" ref="AE11:AE17" si="6">SUM(O11,X11)</f>
        <v>8</v>
      </c>
    </row>
    <row r="12" spans="1:31" ht="38.25" customHeight="1">
      <c r="A12" s="134">
        <v>8.3000000000000007</v>
      </c>
      <c r="B12" s="28" t="s">
        <v>156</v>
      </c>
      <c r="C12" s="135" t="str">
        <f>Razem!C79</f>
        <v>0912-7LEK-C8.3-S</v>
      </c>
      <c r="D12" s="32"/>
      <c r="E12" s="227" t="s">
        <v>226</v>
      </c>
      <c r="F12" s="136"/>
      <c r="G12" s="91"/>
      <c r="H12" s="91"/>
      <c r="I12" s="91"/>
      <c r="J12" s="91"/>
      <c r="K12" s="91">
        <v>90</v>
      </c>
      <c r="L12" s="110">
        <v>60</v>
      </c>
      <c r="M12" s="91"/>
      <c r="N12" s="91"/>
      <c r="O12" s="91">
        <v>6</v>
      </c>
      <c r="P12" s="90"/>
      <c r="Q12" s="124"/>
      <c r="R12" s="90"/>
      <c r="S12" s="124"/>
      <c r="T12" s="90">
        <v>30</v>
      </c>
      <c r="U12" s="112">
        <v>20</v>
      </c>
      <c r="V12" s="90"/>
      <c r="W12" s="124"/>
      <c r="X12" s="90">
        <v>2</v>
      </c>
      <c r="Y12" s="32">
        <f t="shared" si="0"/>
        <v>120</v>
      </c>
      <c r="Z12" s="32">
        <f t="shared" si="1"/>
        <v>0</v>
      </c>
      <c r="AA12" s="32">
        <f t="shared" si="2"/>
        <v>0</v>
      </c>
      <c r="AB12" s="32">
        <f t="shared" si="3"/>
        <v>120</v>
      </c>
      <c r="AC12" s="32">
        <f t="shared" si="4"/>
        <v>0</v>
      </c>
      <c r="AD12" s="32">
        <f t="shared" si="5"/>
        <v>200</v>
      </c>
      <c r="AE12" s="32">
        <f t="shared" si="6"/>
        <v>8</v>
      </c>
    </row>
    <row r="13" spans="1:31" ht="38.25" hidden="1" customHeight="1">
      <c r="A13" s="134">
        <v>8.4</v>
      </c>
      <c r="B13" s="28" t="s">
        <v>150</v>
      </c>
      <c r="C13" s="135" t="str">
        <f>Razem!C80</f>
        <v>0912-7LEK-C8.4-G</v>
      </c>
      <c r="D13" s="32"/>
      <c r="E13" s="136">
        <v>12</v>
      </c>
      <c r="F13" s="136"/>
      <c r="G13" s="91"/>
      <c r="H13" s="91"/>
      <c r="I13" s="91"/>
      <c r="J13" s="91"/>
      <c r="K13" s="91"/>
      <c r="L13" s="91"/>
      <c r="M13" s="91"/>
      <c r="N13" s="91"/>
      <c r="O13" s="91"/>
      <c r="P13" s="90"/>
      <c r="Q13" s="124"/>
      <c r="R13" s="90"/>
      <c r="S13" s="124"/>
      <c r="T13" s="90">
        <v>60</v>
      </c>
      <c r="U13" s="112">
        <v>40</v>
      </c>
      <c r="V13" s="90"/>
      <c r="W13" s="124"/>
      <c r="X13" s="90">
        <v>4</v>
      </c>
      <c r="Y13" s="32">
        <f t="shared" si="0"/>
        <v>60</v>
      </c>
      <c r="Z13" s="32">
        <f t="shared" si="1"/>
        <v>0</v>
      </c>
      <c r="AA13" s="32">
        <f t="shared" si="2"/>
        <v>0</v>
      </c>
      <c r="AB13" s="32">
        <f t="shared" si="3"/>
        <v>60</v>
      </c>
      <c r="AC13" s="32">
        <f t="shared" si="4"/>
        <v>0</v>
      </c>
      <c r="AD13" s="32">
        <f t="shared" si="5"/>
        <v>100</v>
      </c>
      <c r="AE13" s="32">
        <f t="shared" si="6"/>
        <v>4</v>
      </c>
    </row>
    <row r="14" spans="1:31" ht="38.25" hidden="1" customHeight="1">
      <c r="A14" s="134">
        <v>8.5</v>
      </c>
      <c r="B14" s="28" t="s">
        <v>126</v>
      </c>
      <c r="C14" s="135" t="str">
        <f>Razem!C81</f>
        <v>0912-7LEK-C8.5-P</v>
      </c>
      <c r="D14" s="32">
        <v>12</v>
      </c>
      <c r="E14" s="136">
        <v>8</v>
      </c>
      <c r="F14" s="136"/>
      <c r="G14" s="91"/>
      <c r="H14" s="91"/>
      <c r="I14" s="91"/>
      <c r="J14" s="91"/>
      <c r="K14" s="91"/>
      <c r="L14" s="91"/>
      <c r="M14" s="91"/>
      <c r="N14" s="91"/>
      <c r="O14" s="91"/>
      <c r="P14" s="90"/>
      <c r="Q14" s="124"/>
      <c r="R14" s="90"/>
      <c r="S14" s="124"/>
      <c r="T14" s="90">
        <v>60</v>
      </c>
      <c r="U14" s="112">
        <v>40</v>
      </c>
      <c r="V14" s="90"/>
      <c r="W14" s="124"/>
      <c r="X14" s="90">
        <v>4</v>
      </c>
      <c r="Y14" s="32">
        <f t="shared" si="0"/>
        <v>60</v>
      </c>
      <c r="Z14" s="32">
        <f t="shared" si="1"/>
        <v>0</v>
      </c>
      <c r="AA14" s="32">
        <f t="shared" si="2"/>
        <v>0</v>
      </c>
      <c r="AB14" s="32">
        <f t="shared" si="3"/>
        <v>60</v>
      </c>
      <c r="AC14" s="32">
        <f t="shared" si="4"/>
        <v>0</v>
      </c>
      <c r="AD14" s="32">
        <f t="shared" si="5"/>
        <v>100</v>
      </c>
      <c r="AE14" s="32">
        <f t="shared" si="6"/>
        <v>4</v>
      </c>
    </row>
    <row r="15" spans="1:31" ht="38.25" hidden="1" customHeight="1">
      <c r="A15" s="134">
        <v>8.6</v>
      </c>
      <c r="B15" s="28" t="s">
        <v>202</v>
      </c>
      <c r="C15" s="135" t="str">
        <f>Razem!C82</f>
        <v>0912-7LEK-C8.6-ER</v>
      </c>
      <c r="D15" s="32"/>
      <c r="E15" s="136">
        <v>12</v>
      </c>
      <c r="F15" s="136"/>
      <c r="G15" s="91"/>
      <c r="H15" s="91"/>
      <c r="I15" s="91"/>
      <c r="J15" s="91"/>
      <c r="K15" s="91"/>
      <c r="L15" s="91"/>
      <c r="M15" s="91"/>
      <c r="N15" s="91"/>
      <c r="O15" s="91"/>
      <c r="P15" s="90"/>
      <c r="Q15" s="124"/>
      <c r="R15" s="90"/>
      <c r="S15" s="124"/>
      <c r="T15" s="90">
        <v>60</v>
      </c>
      <c r="U15" s="112">
        <v>40</v>
      </c>
      <c r="V15" s="90"/>
      <c r="W15" s="124"/>
      <c r="X15" s="90">
        <v>4</v>
      </c>
      <c r="Y15" s="32">
        <f t="shared" si="0"/>
        <v>60</v>
      </c>
      <c r="Z15" s="32">
        <f t="shared" si="1"/>
        <v>0</v>
      </c>
      <c r="AA15" s="32">
        <f t="shared" si="2"/>
        <v>0</v>
      </c>
      <c r="AB15" s="32">
        <f t="shared" si="3"/>
        <v>60</v>
      </c>
      <c r="AC15" s="32">
        <f t="shared" si="4"/>
        <v>0</v>
      </c>
      <c r="AD15" s="32">
        <f t="shared" si="5"/>
        <v>100</v>
      </c>
      <c r="AE15" s="32">
        <f t="shared" si="6"/>
        <v>4</v>
      </c>
    </row>
    <row r="16" spans="1:31" ht="38.25" hidden="1" customHeight="1">
      <c r="A16" s="134">
        <v>8.6999999999999993</v>
      </c>
      <c r="B16" s="28" t="s">
        <v>142</v>
      </c>
      <c r="C16" s="135" t="str">
        <f>Razem!C83</f>
        <v>0912-7LEK-C8.7-F</v>
      </c>
      <c r="D16" s="32"/>
      <c r="E16" s="136">
        <v>12</v>
      </c>
      <c r="F16" s="136"/>
      <c r="G16" s="91"/>
      <c r="H16" s="91"/>
      <c r="I16" s="91"/>
      <c r="J16" s="91"/>
      <c r="K16" s="91"/>
      <c r="L16" s="91"/>
      <c r="M16" s="91"/>
      <c r="N16" s="91"/>
      <c r="O16" s="91"/>
      <c r="P16" s="90"/>
      <c r="Q16" s="124"/>
      <c r="R16" s="90"/>
      <c r="S16" s="124"/>
      <c r="T16" s="90">
        <v>60</v>
      </c>
      <c r="U16" s="112">
        <v>40</v>
      </c>
      <c r="V16" s="90"/>
      <c r="W16" s="124"/>
      <c r="X16" s="90">
        <v>4</v>
      </c>
      <c r="Y16" s="32">
        <f t="shared" si="0"/>
        <v>60</v>
      </c>
      <c r="Z16" s="32">
        <f t="shared" si="1"/>
        <v>0</v>
      </c>
      <c r="AA16" s="32">
        <f t="shared" si="2"/>
        <v>0</v>
      </c>
      <c r="AB16" s="32">
        <f t="shared" si="3"/>
        <v>60</v>
      </c>
      <c r="AC16" s="32">
        <f t="shared" si="4"/>
        <v>0</v>
      </c>
      <c r="AD16" s="32">
        <f t="shared" si="5"/>
        <v>100</v>
      </c>
      <c r="AE16" s="32">
        <f t="shared" si="6"/>
        <v>4</v>
      </c>
    </row>
    <row r="17" spans="1:31" ht="38.25" hidden="1" customHeight="1">
      <c r="A17" s="134">
        <v>8.8000000000000007</v>
      </c>
      <c r="B17" s="28" t="s">
        <v>203</v>
      </c>
      <c r="C17" s="135" t="str">
        <f>Razem!C84</f>
        <v>0912-7LEK-C8.8-O</v>
      </c>
      <c r="D17" s="32"/>
      <c r="E17" s="136">
        <v>12</v>
      </c>
      <c r="F17" s="136"/>
      <c r="G17" s="91"/>
      <c r="H17" s="125"/>
      <c r="I17" s="91"/>
      <c r="J17" s="125"/>
      <c r="K17" s="91"/>
      <c r="L17" s="91"/>
      <c r="M17" s="91"/>
      <c r="N17" s="125"/>
      <c r="O17" s="91"/>
      <c r="P17" s="90"/>
      <c r="Q17" s="124"/>
      <c r="R17" s="90"/>
      <c r="S17" s="124"/>
      <c r="T17" s="90">
        <v>180</v>
      </c>
      <c r="U17" s="112">
        <v>120</v>
      </c>
      <c r="V17" s="90"/>
      <c r="W17" s="124"/>
      <c r="X17" s="90">
        <v>12</v>
      </c>
      <c r="Y17" s="32">
        <f t="shared" si="0"/>
        <v>180</v>
      </c>
      <c r="Z17" s="32">
        <f t="shared" si="1"/>
        <v>0</v>
      </c>
      <c r="AA17" s="32">
        <f t="shared" si="2"/>
        <v>0</v>
      </c>
      <c r="AB17" s="32">
        <f t="shared" si="3"/>
        <v>180</v>
      </c>
      <c r="AC17" s="32">
        <f t="shared" si="4"/>
        <v>0</v>
      </c>
      <c r="AD17" s="32">
        <f t="shared" si="5"/>
        <v>300</v>
      </c>
      <c r="AE17" s="32">
        <f t="shared" si="6"/>
        <v>12</v>
      </c>
    </row>
    <row r="18" spans="1:31" s="228" customFormat="1" ht="16.5" customHeight="1">
      <c r="A18" s="582" t="s">
        <v>24</v>
      </c>
      <c r="B18" s="583"/>
      <c r="C18" s="584"/>
      <c r="D18" s="39"/>
      <c r="E18" s="39"/>
      <c r="F18" s="39"/>
      <c r="G18" s="39"/>
      <c r="H18" s="39"/>
      <c r="I18" s="39"/>
      <c r="J18" s="39"/>
      <c r="K18" s="39"/>
      <c r="L18" s="39"/>
      <c r="M18" s="39"/>
      <c r="N18" s="39"/>
      <c r="O18" s="39"/>
      <c r="P18" s="39"/>
      <c r="Q18" s="39"/>
      <c r="R18" s="39"/>
      <c r="S18" s="39"/>
      <c r="T18" s="39"/>
      <c r="U18" s="39"/>
      <c r="V18" s="39"/>
      <c r="W18" s="39"/>
      <c r="X18" s="39"/>
      <c r="Y18" s="39">
        <v>900</v>
      </c>
      <c r="Z18" s="39">
        <v>0</v>
      </c>
      <c r="AA18" s="39">
        <v>0</v>
      </c>
      <c r="AB18" s="39">
        <v>900</v>
      </c>
      <c r="AC18" s="39">
        <v>0</v>
      </c>
      <c r="AD18" s="39">
        <v>1500</v>
      </c>
      <c r="AE18" s="39">
        <v>60</v>
      </c>
    </row>
    <row r="19" spans="1:31" ht="17.25" customHeight="1">
      <c r="A19" s="254" t="s">
        <v>267</v>
      </c>
      <c r="B19" s="35"/>
      <c r="C19" s="36"/>
      <c r="D19" s="81"/>
      <c r="E19" s="81"/>
      <c r="F19" s="81"/>
      <c r="G19" s="37"/>
      <c r="H19" s="37"/>
      <c r="I19" s="37"/>
      <c r="J19" s="37"/>
      <c r="K19" s="37"/>
      <c r="L19" s="37"/>
      <c r="M19" s="37"/>
      <c r="N19" s="37"/>
      <c r="O19" s="37"/>
      <c r="P19" s="37"/>
      <c r="Q19" s="37"/>
      <c r="R19" s="37"/>
      <c r="S19" s="37"/>
      <c r="T19" s="37"/>
      <c r="U19" s="37"/>
      <c r="V19" s="37"/>
      <c r="W19" s="37"/>
      <c r="X19" s="37"/>
      <c r="Y19" s="37"/>
      <c r="Z19" s="37"/>
      <c r="AA19" s="37"/>
      <c r="AB19" s="37"/>
      <c r="AC19" s="37"/>
      <c r="AD19" s="37"/>
      <c r="AE19" s="38"/>
    </row>
    <row r="20" spans="1:31" ht="45" customHeight="1">
      <c r="A20" s="238">
        <v>10.6</v>
      </c>
      <c r="B20" s="40" t="s">
        <v>60</v>
      </c>
      <c r="C20" s="29" t="str">
        <f>Razem!C100</f>
        <v>0912-7LEK-A10.6-PF</v>
      </c>
      <c r="D20" s="142"/>
      <c r="E20" s="143"/>
      <c r="F20" s="115" t="s">
        <v>3</v>
      </c>
      <c r="G20" s="91"/>
      <c r="H20" s="91"/>
      <c r="I20" s="91">
        <v>15</v>
      </c>
      <c r="J20" s="91"/>
      <c r="K20" s="91"/>
      <c r="L20" s="91"/>
      <c r="M20" s="91"/>
      <c r="N20" s="91"/>
      <c r="O20" s="91">
        <v>0</v>
      </c>
      <c r="P20" s="90"/>
      <c r="Q20" s="90"/>
      <c r="R20" s="90">
        <v>15</v>
      </c>
      <c r="S20" s="90"/>
      <c r="T20" s="90"/>
      <c r="U20" s="90"/>
      <c r="V20" s="90"/>
      <c r="W20" s="90"/>
      <c r="X20" s="90">
        <v>0</v>
      </c>
      <c r="Y20" s="80">
        <f>SUM(G20,I20,K20,M20,P20,R20,T20,V20)</f>
        <v>30</v>
      </c>
      <c r="Z20" s="80">
        <f>SUM(G20,P20)</f>
        <v>0</v>
      </c>
      <c r="AA20" s="80">
        <f>SUM(I20,R20)</f>
        <v>30</v>
      </c>
      <c r="AB20" s="80">
        <f>SUM(K20,T20)</f>
        <v>0</v>
      </c>
      <c r="AC20" s="80">
        <f>SUM(M20,V20)</f>
        <v>0</v>
      </c>
      <c r="AD20" s="80">
        <f>SUM(G20:N20,P20:W20)</f>
        <v>30</v>
      </c>
      <c r="AE20" s="80">
        <f>SUM(O20,X20)</f>
        <v>0</v>
      </c>
    </row>
    <row r="21" spans="1:31" ht="22.5" customHeight="1">
      <c r="A21" s="464" t="s">
        <v>24</v>
      </c>
      <c r="B21" s="578"/>
      <c r="C21" s="465"/>
      <c r="D21" s="34"/>
      <c r="E21" s="34"/>
      <c r="F21" s="34"/>
      <c r="G21" s="39">
        <f t="shared" ref="G21:X21" si="7">SUM(G20:G20)</f>
        <v>0</v>
      </c>
      <c r="H21" s="39">
        <f t="shared" si="7"/>
        <v>0</v>
      </c>
      <c r="I21" s="39">
        <f t="shared" si="7"/>
        <v>15</v>
      </c>
      <c r="J21" s="39">
        <f t="shared" si="7"/>
        <v>0</v>
      </c>
      <c r="K21" s="39">
        <f t="shared" si="7"/>
        <v>0</v>
      </c>
      <c r="L21" s="39">
        <f t="shared" si="7"/>
        <v>0</v>
      </c>
      <c r="M21" s="39">
        <f t="shared" si="7"/>
        <v>0</v>
      </c>
      <c r="N21" s="39">
        <f t="shared" si="7"/>
        <v>0</v>
      </c>
      <c r="O21" s="39">
        <f t="shared" si="7"/>
        <v>0</v>
      </c>
      <c r="P21" s="39">
        <f t="shared" si="7"/>
        <v>0</v>
      </c>
      <c r="Q21" s="39">
        <f t="shared" si="7"/>
        <v>0</v>
      </c>
      <c r="R21" s="39">
        <f t="shared" si="7"/>
        <v>15</v>
      </c>
      <c r="S21" s="39">
        <f t="shared" si="7"/>
        <v>0</v>
      </c>
      <c r="T21" s="39">
        <f t="shared" si="7"/>
        <v>0</v>
      </c>
      <c r="U21" s="39">
        <f t="shared" si="7"/>
        <v>0</v>
      </c>
      <c r="V21" s="39">
        <f t="shared" si="7"/>
        <v>0</v>
      </c>
      <c r="W21" s="39">
        <f t="shared" si="7"/>
        <v>0</v>
      </c>
      <c r="X21" s="39">
        <f t="shared" si="7"/>
        <v>0</v>
      </c>
      <c r="Y21" s="39">
        <f t="shared" ref="Y21:AE21" si="8">SUM(Y20:Y20)</f>
        <v>30</v>
      </c>
      <c r="Z21" s="39">
        <f t="shared" si="8"/>
        <v>0</v>
      </c>
      <c r="AA21" s="39">
        <f t="shared" si="8"/>
        <v>30</v>
      </c>
      <c r="AB21" s="39">
        <f t="shared" si="8"/>
        <v>0</v>
      </c>
      <c r="AC21" s="39">
        <f t="shared" si="8"/>
        <v>0</v>
      </c>
      <c r="AD21" s="39">
        <f t="shared" si="8"/>
        <v>30</v>
      </c>
      <c r="AE21" s="39">
        <f t="shared" si="8"/>
        <v>0</v>
      </c>
    </row>
    <row r="22" spans="1:31" ht="22.5" customHeight="1">
      <c r="A22" s="254" t="s">
        <v>61</v>
      </c>
      <c r="B22" s="35"/>
      <c r="C22" s="36"/>
      <c r="D22" s="35"/>
      <c r="E22" s="35"/>
      <c r="F22" s="35"/>
      <c r="G22" s="37"/>
      <c r="H22" s="37"/>
      <c r="I22" s="37"/>
      <c r="J22" s="37"/>
      <c r="K22" s="37"/>
      <c r="L22" s="37"/>
      <c r="M22" s="37"/>
      <c r="N22" s="37"/>
      <c r="O22" s="37"/>
      <c r="P22" s="37"/>
      <c r="Q22" s="37"/>
      <c r="R22" s="37"/>
      <c r="S22" s="37"/>
      <c r="T22" s="37"/>
      <c r="U22" s="37"/>
      <c r="V22" s="37"/>
      <c r="W22" s="37"/>
      <c r="X22" s="37"/>
      <c r="Y22" s="37"/>
      <c r="Z22" s="37"/>
      <c r="AA22" s="37"/>
      <c r="AB22" s="37"/>
      <c r="AC22" s="37"/>
      <c r="AD22" s="37"/>
      <c r="AE22" s="38"/>
    </row>
    <row r="23" spans="1:31" ht="34.5" customHeight="1">
      <c r="A23" s="239" t="s">
        <v>253</v>
      </c>
      <c r="B23" s="581" t="s">
        <v>246</v>
      </c>
      <c r="C23" s="581"/>
      <c r="D23" s="117"/>
      <c r="E23" s="115" t="s">
        <v>224</v>
      </c>
      <c r="F23" s="123"/>
      <c r="G23" s="105"/>
      <c r="H23" s="105"/>
      <c r="I23" s="105">
        <v>30</v>
      </c>
      <c r="J23" s="110">
        <v>20</v>
      </c>
      <c r="K23" s="105"/>
      <c r="L23" s="105"/>
      <c r="M23" s="105"/>
      <c r="N23" s="105"/>
      <c r="O23" s="105">
        <v>2</v>
      </c>
      <c r="P23" s="107"/>
      <c r="Q23" s="107"/>
      <c r="R23" s="107">
        <v>30</v>
      </c>
      <c r="S23" s="112">
        <v>20</v>
      </c>
      <c r="T23" s="107"/>
      <c r="U23" s="107"/>
      <c r="V23" s="107"/>
      <c r="W23" s="107"/>
      <c r="X23" s="107">
        <v>2</v>
      </c>
      <c r="Y23" s="32">
        <f t="shared" ref="Y23" si="9">SUM(G23,I23,K23,M23,P23,R23,T23,V23)</f>
        <v>60</v>
      </c>
      <c r="Z23" s="32">
        <f t="shared" ref="Z23" si="10">SUM(G23,P23)</f>
        <v>0</v>
      </c>
      <c r="AA23" s="32">
        <f t="shared" ref="AA23" si="11">SUM(I23,R23)</f>
        <v>60</v>
      </c>
      <c r="AB23" s="32">
        <f t="shared" ref="AB23" si="12">SUM(K23,T23)</f>
        <v>0</v>
      </c>
      <c r="AC23" s="32">
        <f t="shared" ref="AC23" si="13">SUM(M23,V23)</f>
        <v>0</v>
      </c>
      <c r="AD23" s="32">
        <f>SUM(G23:M23,P23:W23,N23)</f>
        <v>100</v>
      </c>
      <c r="AE23" s="32">
        <f t="shared" ref="AE23" si="14">SUM(O23,X23)</f>
        <v>4</v>
      </c>
    </row>
    <row r="24" spans="1:31" ht="22.5" customHeight="1">
      <c r="A24" s="579" t="s">
        <v>24</v>
      </c>
      <c r="B24" s="579"/>
      <c r="C24" s="579"/>
      <c r="D24" s="579"/>
      <c r="E24" s="579"/>
      <c r="F24" s="580"/>
      <c r="G24" s="39">
        <f t="shared" ref="G24:X24" si="15">SUM(G23:G23)</f>
        <v>0</v>
      </c>
      <c r="H24" s="39">
        <f t="shared" si="15"/>
        <v>0</v>
      </c>
      <c r="I24" s="39">
        <f t="shared" si="15"/>
        <v>30</v>
      </c>
      <c r="J24" s="39">
        <f t="shared" si="15"/>
        <v>20</v>
      </c>
      <c r="K24" s="39">
        <f t="shared" si="15"/>
        <v>0</v>
      </c>
      <c r="L24" s="39">
        <f t="shared" si="15"/>
        <v>0</v>
      </c>
      <c r="M24" s="39">
        <f t="shared" si="15"/>
        <v>0</v>
      </c>
      <c r="N24" s="39">
        <f t="shared" si="15"/>
        <v>0</v>
      </c>
      <c r="O24" s="39">
        <f t="shared" si="15"/>
        <v>2</v>
      </c>
      <c r="P24" s="39">
        <f t="shared" si="15"/>
        <v>0</v>
      </c>
      <c r="Q24" s="39">
        <f t="shared" si="15"/>
        <v>0</v>
      </c>
      <c r="R24" s="39">
        <f t="shared" si="15"/>
        <v>30</v>
      </c>
      <c r="S24" s="39">
        <f t="shared" si="15"/>
        <v>20</v>
      </c>
      <c r="T24" s="39">
        <f t="shared" si="15"/>
        <v>0</v>
      </c>
      <c r="U24" s="39">
        <f t="shared" si="15"/>
        <v>0</v>
      </c>
      <c r="V24" s="39">
        <f t="shared" si="15"/>
        <v>0</v>
      </c>
      <c r="W24" s="39">
        <f t="shared" si="15"/>
        <v>0</v>
      </c>
      <c r="X24" s="39">
        <f t="shared" si="15"/>
        <v>2</v>
      </c>
      <c r="Y24" s="39">
        <f t="shared" ref="Y24:AE24" si="16">SUM(Y23:Y23)</f>
        <v>60</v>
      </c>
      <c r="Z24" s="39">
        <f t="shared" si="16"/>
        <v>0</v>
      </c>
      <c r="AA24" s="39">
        <f t="shared" si="16"/>
        <v>60</v>
      </c>
      <c r="AB24" s="39">
        <f t="shared" si="16"/>
        <v>0</v>
      </c>
      <c r="AC24" s="39">
        <f t="shared" si="16"/>
        <v>0</v>
      </c>
      <c r="AD24" s="39">
        <f t="shared" si="16"/>
        <v>100</v>
      </c>
      <c r="AE24" s="39">
        <f t="shared" si="16"/>
        <v>4</v>
      </c>
    </row>
    <row r="25" spans="1:31" ht="21" customHeight="1">
      <c r="A25" s="587" t="s">
        <v>62</v>
      </c>
      <c r="B25" s="588"/>
      <c r="C25" s="589"/>
      <c r="D25" s="256"/>
      <c r="E25" s="256"/>
      <c r="F25" s="256"/>
      <c r="G25" s="257">
        <f>SUM(G10:G17,G21,G24)</f>
        <v>0</v>
      </c>
      <c r="H25" s="257">
        <f t="shared" ref="H25:X25" si="17">SUM(H10:H17,H21,H24)</f>
        <v>0</v>
      </c>
      <c r="I25" s="257">
        <f t="shared" si="17"/>
        <v>45</v>
      </c>
      <c r="J25" s="257">
        <f t="shared" si="17"/>
        <v>20</v>
      </c>
      <c r="K25" s="257">
        <f t="shared" si="17"/>
        <v>450</v>
      </c>
      <c r="L25" s="257">
        <f t="shared" si="17"/>
        <v>300</v>
      </c>
      <c r="M25" s="257">
        <f t="shared" si="17"/>
        <v>0</v>
      </c>
      <c r="N25" s="257">
        <f t="shared" si="17"/>
        <v>0</v>
      </c>
      <c r="O25" s="257">
        <f t="shared" si="17"/>
        <v>32</v>
      </c>
      <c r="P25" s="257">
        <f t="shared" si="17"/>
        <v>0</v>
      </c>
      <c r="Q25" s="257">
        <f t="shared" si="17"/>
        <v>0</v>
      </c>
      <c r="R25" s="257">
        <f t="shared" si="17"/>
        <v>45</v>
      </c>
      <c r="S25" s="257">
        <f t="shared" si="17"/>
        <v>20</v>
      </c>
      <c r="T25" s="257">
        <f t="shared" si="17"/>
        <v>450</v>
      </c>
      <c r="U25" s="257">
        <f t="shared" si="17"/>
        <v>300</v>
      </c>
      <c r="V25" s="257">
        <f t="shared" si="17"/>
        <v>0</v>
      </c>
      <c r="W25" s="257">
        <f t="shared" si="17"/>
        <v>0</v>
      </c>
      <c r="X25" s="257">
        <f t="shared" si="17"/>
        <v>32</v>
      </c>
      <c r="Y25" s="257">
        <f>SUM(Y10:Y17,Y21,Y24)</f>
        <v>990</v>
      </c>
      <c r="Z25" s="257">
        <f t="shared" ref="Z25:AD25" si="18">SUM(Z10:Z17,Z21,Z24)</f>
        <v>0</v>
      </c>
      <c r="AA25" s="257">
        <f t="shared" si="18"/>
        <v>90</v>
      </c>
      <c r="AB25" s="257">
        <f t="shared" si="18"/>
        <v>900</v>
      </c>
      <c r="AC25" s="257">
        <f t="shared" si="18"/>
        <v>0</v>
      </c>
      <c r="AD25" s="257">
        <f t="shared" si="18"/>
        <v>1630</v>
      </c>
      <c r="AE25" s="257">
        <f>SUM(AE10:AE17,AE21,AE24)</f>
        <v>64</v>
      </c>
    </row>
    <row r="26" spans="1:31" ht="15.75">
      <c r="A26" s="252"/>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row>
    <row r="27" spans="1:31" ht="15.75">
      <c r="A27" s="252"/>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row>
    <row r="29" spans="1:31" ht="15" customHeight="1">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row>
    <row r="30" spans="1:31">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row>
    <row r="31" spans="1:31">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row>
    <row r="32" spans="1:31">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row>
    <row r="33" spans="2:31">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row>
    <row r="34" spans="2:31" ht="84.75" customHeight="1">
      <c r="B34" s="585" t="s">
        <v>211</v>
      </c>
      <c r="C34" s="586"/>
      <c r="D34" s="586"/>
      <c r="E34" s="586"/>
      <c r="F34" s="586"/>
      <c r="G34" s="586"/>
      <c r="H34" s="586"/>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row>
    <row r="35" spans="2:31">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row>
    <row r="36" spans="2:31">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row>
  </sheetData>
  <mergeCells count="39">
    <mergeCell ref="A1:AE1"/>
    <mergeCell ref="A2:B2"/>
    <mergeCell ref="H2:P2"/>
    <mergeCell ref="A3:B3"/>
    <mergeCell ref="A4:F4"/>
    <mergeCell ref="G4:AE4"/>
    <mergeCell ref="AD5:AD8"/>
    <mergeCell ref="B34:AE34"/>
    <mergeCell ref="V7:W7"/>
    <mergeCell ref="X7:X8"/>
    <mergeCell ref="A25:C25"/>
    <mergeCell ref="AE5:AE8"/>
    <mergeCell ref="G6:O6"/>
    <mergeCell ref="P6:X6"/>
    <mergeCell ref="D7:D8"/>
    <mergeCell ref="E7:E8"/>
    <mergeCell ref="F7:F8"/>
    <mergeCell ref="G7:H7"/>
    <mergeCell ref="I7:J7"/>
    <mergeCell ref="P7:Q7"/>
    <mergeCell ref="R7:S7"/>
    <mergeCell ref="T7:U7"/>
    <mergeCell ref="AC5:AC8"/>
    <mergeCell ref="Z5:Z8"/>
    <mergeCell ref="AA5:AA8"/>
    <mergeCell ref="Y5:Y8"/>
    <mergeCell ref="A5:A8"/>
    <mergeCell ref="B5:B8"/>
    <mergeCell ref="C5:C8"/>
    <mergeCell ref="D5:F6"/>
    <mergeCell ref="O7:O8"/>
    <mergeCell ref="K7:L7"/>
    <mergeCell ref="M7:N7"/>
    <mergeCell ref="G5:O5"/>
    <mergeCell ref="A21:C21"/>
    <mergeCell ref="A24:F24"/>
    <mergeCell ref="B23:C23"/>
    <mergeCell ref="AB5:AB8"/>
    <mergeCell ref="A18:C18"/>
  </mergeCells>
  <pageMargins left="0.23622047244094491" right="3.937007874015748E-2" top="0.35433070866141736" bottom="0.35433070866141736"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3"/>
  <sheetViews>
    <sheetView workbookViewId="0">
      <pane ySplit="4" topLeftCell="A5" activePane="bottomLeft" state="frozen"/>
      <selection pane="bottomLeft" activeCell="O6" sqref="O6"/>
    </sheetView>
  </sheetViews>
  <sheetFormatPr defaultRowHeight="15"/>
  <cols>
    <col min="1" max="1" width="5.5703125" customWidth="1"/>
    <col min="2" max="2" width="35.85546875" customWidth="1"/>
    <col min="3" max="3" width="23" customWidth="1"/>
    <col min="4" max="4" width="11.5703125" customWidth="1"/>
    <col min="5" max="5" width="13" customWidth="1"/>
    <col min="6" max="6" width="10" customWidth="1"/>
    <col min="7" max="7" width="9.28515625" customWidth="1"/>
    <col min="8" max="8" width="7.28515625" customWidth="1"/>
    <col min="9" max="9" width="7.5703125" customWidth="1"/>
  </cols>
  <sheetData>
    <row r="1" spans="1:11" ht="18">
      <c r="A1" s="612" t="s">
        <v>215</v>
      </c>
      <c r="B1" s="612"/>
      <c r="C1" s="612"/>
      <c r="D1" s="612"/>
      <c r="E1" s="612"/>
      <c r="F1" s="612"/>
      <c r="G1" s="612"/>
      <c r="H1" s="612"/>
      <c r="I1" s="612"/>
      <c r="J1" s="612"/>
      <c r="K1" s="612"/>
    </row>
    <row r="2" spans="1:11" ht="15.75">
      <c r="A2" s="596" t="s">
        <v>25</v>
      </c>
      <c r="B2" s="597"/>
      <c r="C2" s="146" t="s">
        <v>71</v>
      </c>
      <c r="D2" s="129"/>
      <c r="E2" s="132"/>
      <c r="F2" s="132"/>
      <c r="G2" s="132"/>
      <c r="H2" s="149"/>
      <c r="I2" s="149"/>
      <c r="J2" s="149"/>
      <c r="K2" s="149"/>
    </row>
    <row r="3" spans="1:11" ht="15.75">
      <c r="A3" s="597" t="s">
        <v>216</v>
      </c>
      <c r="B3" s="597"/>
      <c r="C3" s="145"/>
      <c r="D3" s="133"/>
      <c r="E3" s="133"/>
      <c r="F3" s="133"/>
      <c r="G3" s="133"/>
      <c r="H3" s="133"/>
      <c r="I3" s="133"/>
      <c r="J3" s="133"/>
      <c r="K3" s="133"/>
    </row>
    <row r="4" spans="1:11" ht="51">
      <c r="A4" s="150" t="s">
        <v>30</v>
      </c>
      <c r="B4" s="151" t="s">
        <v>31</v>
      </c>
      <c r="C4" s="151" t="s">
        <v>32</v>
      </c>
      <c r="D4" s="152" t="s">
        <v>245</v>
      </c>
      <c r="E4" s="144" t="s">
        <v>39</v>
      </c>
      <c r="F4" s="144" t="s">
        <v>2</v>
      </c>
      <c r="G4" s="144" t="s">
        <v>209</v>
      </c>
      <c r="H4" s="144" t="s">
        <v>210</v>
      </c>
      <c r="I4" s="144" t="s">
        <v>2</v>
      </c>
      <c r="J4" s="144" t="s">
        <v>41</v>
      </c>
      <c r="K4" s="144" t="s">
        <v>235</v>
      </c>
    </row>
    <row r="5" spans="1:11">
      <c r="A5" s="153" t="s">
        <v>176</v>
      </c>
      <c r="B5" s="153"/>
      <c r="C5" s="154"/>
      <c r="D5" s="155"/>
      <c r="E5" s="156"/>
      <c r="F5" s="156"/>
      <c r="G5" s="156"/>
      <c r="H5" s="156"/>
      <c r="I5" s="157"/>
      <c r="J5" s="157"/>
      <c r="K5" s="225"/>
    </row>
    <row r="6" spans="1:11" ht="15.75">
      <c r="A6" s="158">
        <v>1.1000000000000001</v>
      </c>
      <c r="B6" s="159" t="s">
        <v>22</v>
      </c>
      <c r="C6" s="160" t="str">
        <f>"0912-7LEK-B"&amp;A6&amp;"-"&amp;UPPER(LEFT(B6,1))</f>
        <v>0912-7LEK-B1.1-A</v>
      </c>
      <c r="D6" s="161" t="s">
        <v>230</v>
      </c>
      <c r="E6" s="285">
        <f>'I rok'!Y11</f>
        <v>225</v>
      </c>
      <c r="F6" s="285">
        <f>'I rok'!Z11</f>
        <v>75</v>
      </c>
      <c r="G6" s="285">
        <f>'I rok'!AA11</f>
        <v>60</v>
      </c>
      <c r="H6" s="285">
        <f>'I rok'!AB11</f>
        <v>90</v>
      </c>
      <c r="I6" s="285">
        <f>'I rok'!AC11</f>
        <v>0</v>
      </c>
      <c r="J6" s="285">
        <f>'I rok'!AD11</f>
        <v>425</v>
      </c>
      <c r="K6" s="285">
        <f>'I rok'!AE11</f>
        <v>17</v>
      </c>
    </row>
    <row r="7" spans="1:11" ht="15.75">
      <c r="A7" s="162">
        <v>1.2</v>
      </c>
      <c r="B7" s="163" t="s">
        <v>23</v>
      </c>
      <c r="C7" s="164" t="str">
        <f>"0912-7LEK-B"&amp;A7&amp;"-"&amp;UPPER(LEFT(B7,1))</f>
        <v>0912-7LEK-B1.2-H</v>
      </c>
      <c r="D7" s="165" t="s">
        <v>230</v>
      </c>
      <c r="E7" s="285">
        <f>'I rok'!Y12</f>
        <v>105</v>
      </c>
      <c r="F7" s="285">
        <f>'I rok'!Z12</f>
        <v>35</v>
      </c>
      <c r="G7" s="285">
        <f>'I rok'!AA12</f>
        <v>35</v>
      </c>
      <c r="H7" s="285">
        <f>'I rok'!AB12</f>
        <v>35</v>
      </c>
      <c r="I7" s="285">
        <f>'I rok'!AC12</f>
        <v>0</v>
      </c>
      <c r="J7" s="285">
        <f>'I rok'!AD12</f>
        <v>250</v>
      </c>
      <c r="K7" s="285">
        <f>'I rok'!AE12</f>
        <v>10</v>
      </c>
    </row>
    <row r="8" spans="1:11">
      <c r="A8" s="613" t="s">
        <v>24</v>
      </c>
      <c r="B8" s="614"/>
      <c r="C8" s="614"/>
      <c r="D8" s="615"/>
      <c r="E8" s="286">
        <f>SUM(E6:E7)</f>
        <v>330</v>
      </c>
      <c r="F8" s="286">
        <f>SUM(F6:F7)</f>
        <v>110</v>
      </c>
      <c r="G8" s="286">
        <f>SUM(G6:G7)</f>
        <v>95</v>
      </c>
      <c r="H8" s="286">
        <f>SUM(H6:H7)</f>
        <v>125</v>
      </c>
      <c r="I8" s="286">
        <v>0</v>
      </c>
      <c r="J8" s="286">
        <f>SUM(J6:J7)</f>
        <v>675</v>
      </c>
      <c r="K8" s="286">
        <f>SUM(K6:K7)</f>
        <v>27</v>
      </c>
    </row>
    <row r="9" spans="1:11">
      <c r="A9" s="153" t="s">
        <v>44</v>
      </c>
      <c r="B9" s="153"/>
      <c r="C9" s="154"/>
      <c r="D9" s="155"/>
      <c r="E9" s="287"/>
      <c r="F9" s="287"/>
      <c r="G9" s="287"/>
      <c r="H9" s="287"/>
      <c r="I9" s="287"/>
      <c r="J9" s="287"/>
      <c r="K9" s="287"/>
    </row>
    <row r="10" spans="1:11" ht="20.25" customHeight="1">
      <c r="A10" s="158">
        <v>2.1</v>
      </c>
      <c r="B10" s="159" t="s">
        <v>75</v>
      </c>
      <c r="C10" s="160" t="str">
        <f>"0912-7LEK-B"&amp;A10&amp;"-"&amp;UPPER(LEFT(B10,1))&amp;"f"</f>
        <v>0912-7LEK-B2.1-Bf</v>
      </c>
      <c r="D10" s="161">
        <v>4</v>
      </c>
      <c r="E10" s="293">
        <f>'II rok'!Y11</f>
        <v>50</v>
      </c>
      <c r="F10" s="293">
        <f>'II rok'!Z11</f>
        <v>20</v>
      </c>
      <c r="G10" s="293">
        <f>'II rok'!AA11</f>
        <v>15</v>
      </c>
      <c r="H10" s="293">
        <f>'II rok'!AB11</f>
        <v>0</v>
      </c>
      <c r="I10" s="293">
        <f>'II rok'!AC11</f>
        <v>15</v>
      </c>
      <c r="J10" s="293">
        <f>'II rok'!AD11</f>
        <v>75</v>
      </c>
      <c r="K10" s="293">
        <f>'II rok'!AE11</f>
        <v>3</v>
      </c>
    </row>
    <row r="11" spans="1:11" ht="20.25" customHeight="1">
      <c r="A11" s="162">
        <v>2.2000000000000002</v>
      </c>
      <c r="B11" s="159" t="s">
        <v>45</v>
      </c>
      <c r="C11" s="164" t="str">
        <f>"0912-7LEK-B"&amp;A11&amp;"-"&amp;UPPER(LEFT(B11,1))&amp;"BK"</f>
        <v>0912-7LEK-B2.2-BBK</v>
      </c>
      <c r="D11" s="165">
        <v>2</v>
      </c>
      <c r="E11" s="166">
        <f>'I rok'!Y15</f>
        <v>60</v>
      </c>
      <c r="F11" s="166">
        <f>'I rok'!Z15</f>
        <v>30</v>
      </c>
      <c r="G11" s="166">
        <f>'I rok'!AA15</f>
        <v>0</v>
      </c>
      <c r="H11" s="166">
        <f>'I rok'!AB15</f>
        <v>0</v>
      </c>
      <c r="I11" s="166">
        <f>'I rok'!AC15</f>
        <v>30</v>
      </c>
      <c r="J11" s="166">
        <f>'I rok'!AD15</f>
        <v>100</v>
      </c>
      <c r="K11" s="166">
        <f>'I rok'!AE15</f>
        <v>4</v>
      </c>
    </row>
    <row r="12" spans="1:11" ht="20.25" customHeight="1">
      <c r="A12" s="162">
        <v>2.2999999999999998</v>
      </c>
      <c r="B12" s="159" t="s">
        <v>46</v>
      </c>
      <c r="C12" s="164" t="str">
        <f>"0912-7LEK-B"&amp;A12&amp;"-"&amp;UPPER(LEFT(B12,1))</f>
        <v>0912-7LEK-B2.3-C</v>
      </c>
      <c r="D12" s="165">
        <v>1</v>
      </c>
      <c r="E12" s="166">
        <f>'I rok'!Y16</f>
        <v>35</v>
      </c>
      <c r="F12" s="166">
        <f>'I rok'!Z16</f>
        <v>15</v>
      </c>
      <c r="G12" s="166">
        <f>'I rok'!AA16</f>
        <v>0</v>
      </c>
      <c r="H12" s="166">
        <f>'I rok'!AB16</f>
        <v>0</v>
      </c>
      <c r="I12" s="166">
        <f>'I rok'!AC16</f>
        <v>20</v>
      </c>
      <c r="J12" s="166">
        <f>'I rok'!AD16</f>
        <v>75</v>
      </c>
      <c r="K12" s="166">
        <f>'I rok'!AE16</f>
        <v>3</v>
      </c>
    </row>
    <row r="13" spans="1:11" ht="20.25" customHeight="1">
      <c r="A13" s="162">
        <v>2.4</v>
      </c>
      <c r="B13" s="159" t="s">
        <v>76</v>
      </c>
      <c r="C13" s="164" t="str">
        <f>"0912-7LEK-B"&amp;A13&amp;"-"&amp;UPPER(LEFT(B13,1))&amp;"ch"</f>
        <v>0912-7LEK-B2.4-Bch</v>
      </c>
      <c r="D13" s="165">
        <v>3</v>
      </c>
      <c r="E13" s="166">
        <f>'II rok'!Y12</f>
        <v>60</v>
      </c>
      <c r="F13" s="166">
        <f>'II rok'!Z12</f>
        <v>30</v>
      </c>
      <c r="G13" s="166">
        <f>'II rok'!AA12</f>
        <v>0</v>
      </c>
      <c r="H13" s="166">
        <f>'II rok'!AB12</f>
        <v>0</v>
      </c>
      <c r="I13" s="166">
        <f>'II rok'!AC12</f>
        <v>30</v>
      </c>
      <c r="J13" s="166">
        <f>'II rok'!AD12</f>
        <v>125</v>
      </c>
      <c r="K13" s="166">
        <f>'II rok'!AE12</f>
        <v>5</v>
      </c>
    </row>
    <row r="14" spans="1:11" ht="20.25" customHeight="1">
      <c r="A14" s="162">
        <v>2.5</v>
      </c>
      <c r="B14" s="159" t="s">
        <v>77</v>
      </c>
      <c r="C14" s="164" t="str">
        <f>"0912-7LEK-B"&amp;A14&amp;"-"&amp;UPPER(LEFT(B14,1))&amp;"zC"</f>
        <v>0912-7LEK-B2.5-PzC</v>
      </c>
      <c r="D14" s="165" t="s">
        <v>217</v>
      </c>
      <c r="E14" s="166">
        <f>'II rok'!Y13</f>
        <v>160</v>
      </c>
      <c r="F14" s="166">
        <f>'II rok'!Z13</f>
        <v>50</v>
      </c>
      <c r="G14" s="166">
        <f>'II rok'!AA13</f>
        <v>50</v>
      </c>
      <c r="H14" s="166">
        <f>'II rok'!AB13</f>
        <v>0</v>
      </c>
      <c r="I14" s="166">
        <f>'II rok'!AC13</f>
        <v>60</v>
      </c>
      <c r="J14" s="166">
        <f>'II rok'!AD13</f>
        <v>350</v>
      </c>
      <c r="K14" s="166">
        <f>'II rok'!AE13</f>
        <v>14</v>
      </c>
    </row>
    <row r="15" spans="1:11" ht="20.25" customHeight="1">
      <c r="A15" s="162">
        <v>2.6</v>
      </c>
      <c r="B15" s="159" t="s">
        <v>109</v>
      </c>
      <c r="C15" s="164" t="str">
        <f>"0912-7LEK-B"&amp;A15&amp;"-"&amp;UPPER(LEFT(B15,1))&amp;""</f>
        <v>0912-7LEK-B2.6-P</v>
      </c>
      <c r="D15" s="165" t="s">
        <v>218</v>
      </c>
      <c r="E15" s="166">
        <f>'III rok'!Y11</f>
        <v>105</v>
      </c>
      <c r="F15" s="166">
        <f>'III rok'!Z11</f>
        <v>45</v>
      </c>
      <c r="G15" s="166">
        <f>'III rok'!AA11</f>
        <v>60</v>
      </c>
      <c r="H15" s="166">
        <f>'III rok'!AB11</f>
        <v>0</v>
      </c>
      <c r="I15" s="166">
        <f>'III rok'!AC11</f>
        <v>0</v>
      </c>
      <c r="J15" s="166">
        <f>'III rok'!AD11</f>
        <v>175</v>
      </c>
      <c r="K15" s="166">
        <f>'III rok'!AE11</f>
        <v>7</v>
      </c>
    </row>
    <row r="16" spans="1:11" ht="31.5">
      <c r="A16" s="162">
        <v>2.7</v>
      </c>
      <c r="B16" s="159" t="s">
        <v>47</v>
      </c>
      <c r="C16" s="164" t="str">
        <f>"0912-7LEK-B"&amp;A16&amp;"-"&amp;UPPER(LEFT(B16,1))&amp;"zI"</f>
        <v>0912-7LEK-B2.7-BzI</v>
      </c>
      <c r="D16" s="165" t="s">
        <v>230</v>
      </c>
      <c r="E16" s="166">
        <f>'I rok'!Y17</f>
        <v>80</v>
      </c>
      <c r="F16" s="166">
        <f>'I rok'!Z17</f>
        <v>30</v>
      </c>
      <c r="G16" s="166">
        <f>'I rok'!AA17</f>
        <v>50</v>
      </c>
      <c r="H16" s="166">
        <f>'I rok'!AB17</f>
        <v>0</v>
      </c>
      <c r="I16" s="166">
        <f>'I rok'!AC17</f>
        <v>0</v>
      </c>
      <c r="J16" s="166">
        <f>'I rok'!AD17</f>
        <v>125</v>
      </c>
      <c r="K16" s="166">
        <f>'I rok'!AE17</f>
        <v>5</v>
      </c>
    </row>
    <row r="17" spans="1:11" ht="15.75">
      <c r="A17" s="162">
        <v>2.8</v>
      </c>
      <c r="B17" s="159" t="s">
        <v>48</v>
      </c>
      <c r="C17" s="164" t="str">
        <f>"0912-7LEK-B"&amp;A17&amp;"-"&amp;UPPER(LEFT(B17,1))&amp;"P"</f>
        <v>0912-7LEK-B2.8-FP</v>
      </c>
      <c r="D17" s="165">
        <v>2</v>
      </c>
      <c r="E17" s="166">
        <f>'I rok'!Y18</f>
        <v>35</v>
      </c>
      <c r="F17" s="166">
        <f>'I rok'!Z18</f>
        <v>0</v>
      </c>
      <c r="G17" s="166">
        <f>'I rok'!AA18</f>
        <v>15</v>
      </c>
      <c r="H17" s="166">
        <f>'I rok'!AB18</f>
        <v>20</v>
      </c>
      <c r="I17" s="166">
        <f>'I rok'!AC18</f>
        <v>0</v>
      </c>
      <c r="J17" s="166">
        <f>'I rok'!AD18</f>
        <v>50</v>
      </c>
      <c r="K17" s="166">
        <f>'I rok'!AE18</f>
        <v>2</v>
      </c>
    </row>
    <row r="18" spans="1:11" s="228" customFormat="1" ht="47.25">
      <c r="A18" s="162">
        <v>2.9</v>
      </c>
      <c r="B18" s="159" t="s">
        <v>280</v>
      </c>
      <c r="C18" s="162" t="s">
        <v>281</v>
      </c>
      <c r="D18" s="170" t="s">
        <v>4</v>
      </c>
      <c r="E18" s="289">
        <f>'V rok'!Y11</f>
        <v>15</v>
      </c>
      <c r="F18" s="289">
        <f>'V rok'!Z11</f>
        <v>5</v>
      </c>
      <c r="G18" s="289">
        <f>'V rok'!AA11</f>
        <v>10</v>
      </c>
      <c r="H18" s="289">
        <f>'V rok'!AB11</f>
        <v>0</v>
      </c>
      <c r="I18" s="289">
        <f>'V rok'!AC11</f>
        <v>0</v>
      </c>
      <c r="J18" s="289">
        <f>'V rok'!AD11</f>
        <v>25</v>
      </c>
      <c r="K18" s="289">
        <f>'V rok'!AE11</f>
        <v>1</v>
      </c>
    </row>
    <row r="19" spans="1:11">
      <c r="A19" s="613" t="s">
        <v>24</v>
      </c>
      <c r="B19" s="614"/>
      <c r="C19" s="614"/>
      <c r="D19" s="615"/>
      <c r="E19" s="286">
        <f>SUM(E10,E11,E12,E13,E14,E15,E16,E17,E18)</f>
        <v>600</v>
      </c>
      <c r="F19" s="286">
        <f t="shared" ref="F19:K19" si="0">SUM(F10,F11,F12,F13,F14,F15,F16,F17,F18)</f>
        <v>225</v>
      </c>
      <c r="G19" s="286">
        <f t="shared" si="0"/>
        <v>200</v>
      </c>
      <c r="H19" s="286">
        <f t="shared" si="0"/>
        <v>20</v>
      </c>
      <c r="I19" s="286">
        <f t="shared" si="0"/>
        <v>155</v>
      </c>
      <c r="J19" s="286">
        <f t="shared" si="0"/>
        <v>1100</v>
      </c>
      <c r="K19" s="286">
        <f t="shared" si="0"/>
        <v>44</v>
      </c>
    </row>
    <row r="20" spans="1:11">
      <c r="A20" s="153" t="s">
        <v>78</v>
      </c>
      <c r="B20" s="153"/>
      <c r="C20" s="154"/>
      <c r="D20" s="155"/>
      <c r="E20" s="287"/>
      <c r="F20" s="287"/>
      <c r="G20" s="287"/>
      <c r="H20" s="287"/>
      <c r="I20" s="287"/>
      <c r="J20" s="287"/>
      <c r="K20" s="287"/>
    </row>
    <row r="21" spans="1:11" ht="24.75" customHeight="1">
      <c r="A21" s="158">
        <v>3.1</v>
      </c>
      <c r="B21" s="159" t="s">
        <v>79</v>
      </c>
      <c r="C21" s="160" t="str">
        <f>"0912-7LEK-C"&amp;A21&amp;"-"&amp;UPPER(LEFT(B21,1))</f>
        <v>0912-7LEK-C3.1-G</v>
      </c>
      <c r="D21" s="161">
        <v>3</v>
      </c>
      <c r="E21" s="285">
        <f>'II rok'!Y16</f>
        <v>45</v>
      </c>
      <c r="F21" s="285">
        <f>'II rok'!Z16</f>
        <v>15</v>
      </c>
      <c r="G21" s="285">
        <f>'II rok'!AA16</f>
        <v>30</v>
      </c>
      <c r="H21" s="285">
        <f>'II rok'!AB16</f>
        <v>0</v>
      </c>
      <c r="I21" s="285">
        <f>'II rok'!AC16</f>
        <v>0</v>
      </c>
      <c r="J21" s="285">
        <f>'II rok'!AD16</f>
        <v>100</v>
      </c>
      <c r="K21" s="285">
        <f>'II rok'!AE16</f>
        <v>4</v>
      </c>
    </row>
    <row r="22" spans="1:11" ht="24.75" customHeight="1">
      <c r="A22" s="162">
        <v>3.2</v>
      </c>
      <c r="B22" s="159" t="s">
        <v>80</v>
      </c>
      <c r="C22" s="164" t="str">
        <f t="shared" ref="C22:C26" si="1">"0912-7LEK-C"&amp;A22&amp;"-"&amp;UPPER(LEFT(B22,1))</f>
        <v>0912-7LEK-C3.2-M</v>
      </c>
      <c r="D22" s="165" t="s">
        <v>217</v>
      </c>
      <c r="E22" s="285">
        <f>'II rok'!Y17</f>
        <v>100</v>
      </c>
      <c r="F22" s="285">
        <f>'II rok'!Z17</f>
        <v>20</v>
      </c>
      <c r="G22" s="285">
        <f>'II rok'!AA17</f>
        <v>40</v>
      </c>
      <c r="H22" s="285">
        <f>'II rok'!AB17</f>
        <v>0</v>
      </c>
      <c r="I22" s="285">
        <f>'II rok'!AC17</f>
        <v>40</v>
      </c>
      <c r="J22" s="285">
        <f>'II rok'!AD17</f>
        <v>200</v>
      </c>
      <c r="K22" s="285">
        <f>'II rok'!AE17</f>
        <v>8</v>
      </c>
    </row>
    <row r="23" spans="1:11" ht="24.75" customHeight="1">
      <c r="A23" s="162">
        <v>3.3</v>
      </c>
      <c r="B23" s="159" t="s">
        <v>81</v>
      </c>
      <c r="C23" s="164" t="str">
        <f t="shared" si="1"/>
        <v>0912-7LEK-C3.3-P</v>
      </c>
      <c r="D23" s="165">
        <v>4</v>
      </c>
      <c r="E23" s="285">
        <f>'II rok'!Y18</f>
        <v>45</v>
      </c>
      <c r="F23" s="285">
        <f>'II rok'!Z18</f>
        <v>15</v>
      </c>
      <c r="G23" s="285">
        <f>'II rok'!AA18</f>
        <v>15</v>
      </c>
      <c r="H23" s="285">
        <f>'II rok'!AB18</f>
        <v>0</v>
      </c>
      <c r="I23" s="285">
        <f>'II rok'!AC18</f>
        <v>15</v>
      </c>
      <c r="J23" s="285">
        <f>'II rok'!AD18</f>
        <v>75</v>
      </c>
      <c r="K23" s="285">
        <f>'II rok'!AE18</f>
        <v>3</v>
      </c>
    </row>
    <row r="24" spans="1:11" ht="24.75" customHeight="1">
      <c r="A24" s="162">
        <v>3.4</v>
      </c>
      <c r="B24" s="159" t="s">
        <v>82</v>
      </c>
      <c r="C24" s="164" t="str">
        <f t="shared" si="1"/>
        <v>0912-7LEK-C3.4-I</v>
      </c>
      <c r="D24" s="165" t="s">
        <v>219</v>
      </c>
      <c r="E24" s="285">
        <f>'II rok'!Y19</f>
        <v>45</v>
      </c>
      <c r="F24" s="285">
        <f>'II rok'!Z19</f>
        <v>15</v>
      </c>
      <c r="G24" s="285">
        <f>'II rok'!AA19</f>
        <v>10</v>
      </c>
      <c r="H24" s="285">
        <f>'II rok'!AB19</f>
        <v>0</v>
      </c>
      <c r="I24" s="285">
        <f>'II rok'!AC19</f>
        <v>20</v>
      </c>
      <c r="J24" s="285">
        <f>'II rok'!AD19</f>
        <v>75</v>
      </c>
      <c r="K24" s="285">
        <f>'II rok'!AE19</f>
        <v>3</v>
      </c>
    </row>
    <row r="25" spans="1:11" ht="24.75" customHeight="1">
      <c r="A25" s="162">
        <v>3.5</v>
      </c>
      <c r="B25" s="159" t="s">
        <v>110</v>
      </c>
      <c r="C25" s="164" t="str">
        <f t="shared" si="1"/>
        <v>0912-7LEK-C3.5-P</v>
      </c>
      <c r="D25" s="165" t="s">
        <v>218</v>
      </c>
      <c r="E25" s="288">
        <f>'III rok'!Y14</f>
        <v>150</v>
      </c>
      <c r="F25" s="288">
        <f>'III rok'!Z14</f>
        <v>50</v>
      </c>
      <c r="G25" s="288">
        <f>'III rok'!AA14</f>
        <v>100</v>
      </c>
      <c r="H25" s="288">
        <f>'III rok'!AB14</f>
        <v>0</v>
      </c>
      <c r="I25" s="288">
        <f>'III rok'!AC14</f>
        <v>0</v>
      </c>
      <c r="J25" s="288">
        <f>'III rok'!AD14</f>
        <v>325</v>
      </c>
      <c r="K25" s="288">
        <f>'III rok'!AE14</f>
        <v>13</v>
      </c>
    </row>
    <row r="26" spans="1:11" ht="24.75" customHeight="1">
      <c r="A26" s="162">
        <v>3.6</v>
      </c>
      <c r="B26" s="159" t="s">
        <v>111</v>
      </c>
      <c r="C26" s="164" t="str">
        <f t="shared" si="1"/>
        <v>0912-7LEK-C3.6-P</v>
      </c>
      <c r="D26" s="165" t="s">
        <v>218</v>
      </c>
      <c r="E26" s="288">
        <f>'III rok'!Y15</f>
        <v>140</v>
      </c>
      <c r="F26" s="288">
        <f>'III rok'!Z15</f>
        <v>50</v>
      </c>
      <c r="G26" s="288">
        <f>'III rok'!AA15</f>
        <v>90</v>
      </c>
      <c r="H26" s="288">
        <f>'III rok'!AB15</f>
        <v>0</v>
      </c>
      <c r="I26" s="288">
        <f>'III rok'!AC15</f>
        <v>0</v>
      </c>
      <c r="J26" s="288">
        <f>'III rok'!AD15</f>
        <v>300</v>
      </c>
      <c r="K26" s="288">
        <f>'III rok'!AE15</f>
        <v>12</v>
      </c>
    </row>
    <row r="27" spans="1:11">
      <c r="A27" s="607" t="s">
        <v>24</v>
      </c>
      <c r="B27" s="608"/>
      <c r="C27" s="608"/>
      <c r="D27" s="611"/>
      <c r="E27" s="284">
        <f t="shared" ref="E27:K27" si="2">SUM(E21:E26)</f>
        <v>525</v>
      </c>
      <c r="F27" s="284">
        <f t="shared" si="2"/>
        <v>165</v>
      </c>
      <c r="G27" s="284">
        <f t="shared" si="2"/>
        <v>285</v>
      </c>
      <c r="H27" s="284">
        <f t="shared" si="2"/>
        <v>0</v>
      </c>
      <c r="I27" s="284">
        <f t="shared" si="2"/>
        <v>75</v>
      </c>
      <c r="J27" s="284">
        <f t="shared" si="2"/>
        <v>1075</v>
      </c>
      <c r="K27" s="284">
        <f t="shared" si="2"/>
        <v>43</v>
      </c>
    </row>
    <row r="28" spans="1:11" ht="16.5" customHeight="1">
      <c r="A28" s="153" t="s">
        <v>49</v>
      </c>
      <c r="B28" s="296"/>
      <c r="C28" s="605"/>
      <c r="D28" s="605"/>
      <c r="E28" s="605"/>
      <c r="F28" s="605"/>
      <c r="G28" s="605"/>
      <c r="H28" s="605"/>
      <c r="I28" s="605"/>
      <c r="J28" s="605"/>
      <c r="K28" s="606"/>
    </row>
    <row r="29" spans="1:11" ht="23.25" customHeight="1">
      <c r="A29" s="167">
        <v>4.0999999999999996</v>
      </c>
      <c r="B29" s="159" t="s">
        <v>50</v>
      </c>
      <c r="C29" s="160" t="str">
        <f>"0912-7LEK-B"&amp;A29&amp;"-"&amp;UPPER(LEFT(B29,1))</f>
        <v>0912-7LEK-B4.1-M</v>
      </c>
      <c r="D29" s="161">
        <v>2</v>
      </c>
      <c r="E29" s="313">
        <f>'I rok'!Y21</f>
        <v>15</v>
      </c>
      <c r="F29" s="313">
        <f>'I rok'!Z21</f>
        <v>15</v>
      </c>
      <c r="G29" s="313">
        <f>'I rok'!AA21</f>
        <v>0</v>
      </c>
      <c r="H29" s="313">
        <f>'I rok'!AB21</f>
        <v>0</v>
      </c>
      <c r="I29" s="313">
        <f>'I rok'!AC21</f>
        <v>0</v>
      </c>
      <c r="J29" s="313">
        <f>'I rok'!AD21</f>
        <v>25</v>
      </c>
      <c r="K29" s="313">
        <f>'I rok'!AE21</f>
        <v>1</v>
      </c>
    </row>
    <row r="30" spans="1:11" ht="23.25" customHeight="1">
      <c r="A30" s="162">
        <v>4.2</v>
      </c>
      <c r="B30" s="159" t="s">
        <v>51</v>
      </c>
      <c r="C30" s="164" t="str">
        <f t="shared" ref="C30:C33" si="3">"0912-7LEK-B"&amp;A30&amp;"-"&amp;UPPER(LEFT(B30,1))</f>
        <v>0912-7LEK-B4.2-M</v>
      </c>
      <c r="D30" s="165">
        <v>2</v>
      </c>
      <c r="E30" s="313">
        <f>'I rok'!Y22</f>
        <v>15</v>
      </c>
      <c r="F30" s="313">
        <f>'I rok'!Z22</f>
        <v>15</v>
      </c>
      <c r="G30" s="313">
        <f>'I rok'!AA22</f>
        <v>0</v>
      </c>
      <c r="H30" s="313">
        <f>'I rok'!AB22</f>
        <v>0</v>
      </c>
      <c r="I30" s="313">
        <f>'I rok'!AC22</f>
        <v>0</v>
      </c>
      <c r="J30" s="313">
        <f>'I rok'!AD22</f>
        <v>25</v>
      </c>
      <c r="K30" s="313">
        <f>'I rok'!AE22</f>
        <v>1</v>
      </c>
    </row>
    <row r="31" spans="1:11" ht="23.25" customHeight="1">
      <c r="A31" s="168">
        <v>4.3</v>
      </c>
      <c r="B31" s="159" t="s">
        <v>52</v>
      </c>
      <c r="C31" s="164" t="str">
        <f t="shared" si="3"/>
        <v>0912-7LEK-B4.3-E</v>
      </c>
      <c r="D31" s="165">
        <v>1</v>
      </c>
      <c r="E31" s="313">
        <f>'I rok'!Y23</f>
        <v>15</v>
      </c>
      <c r="F31" s="313">
        <f>'I rok'!Z23</f>
        <v>15</v>
      </c>
      <c r="G31" s="313">
        <f>'I rok'!AA23</f>
        <v>0</v>
      </c>
      <c r="H31" s="313">
        <f>'I rok'!AB23</f>
        <v>0</v>
      </c>
      <c r="I31" s="313">
        <f>'I rok'!AC23</f>
        <v>0</v>
      </c>
      <c r="J31" s="313">
        <f>'I rok'!AD23</f>
        <v>25</v>
      </c>
      <c r="K31" s="313">
        <f>'I rok'!AE23</f>
        <v>1</v>
      </c>
    </row>
    <row r="32" spans="1:11" ht="23.25" customHeight="1">
      <c r="A32" s="162">
        <v>4.4000000000000004</v>
      </c>
      <c r="B32" s="159" t="s">
        <v>53</v>
      </c>
      <c r="C32" s="164" t="str">
        <f t="shared" si="3"/>
        <v>0912-7LEK-B4.4-E</v>
      </c>
      <c r="D32" s="165">
        <v>1</v>
      </c>
      <c r="E32" s="313">
        <f>'I rok'!Y24</f>
        <v>15</v>
      </c>
      <c r="F32" s="303">
        <f>'I rok'!Z24</f>
        <v>15</v>
      </c>
      <c r="G32" s="303">
        <f>'I rok'!AA24</f>
        <v>0</v>
      </c>
      <c r="H32" s="303">
        <f>'I rok'!AB24</f>
        <v>0</v>
      </c>
      <c r="I32" s="303">
        <f>'I rok'!AC24</f>
        <v>0</v>
      </c>
      <c r="J32" s="303">
        <f>'I rok'!AD24</f>
        <v>25</v>
      </c>
      <c r="K32" s="303">
        <f>'I rok'!AE24</f>
        <v>1</v>
      </c>
    </row>
    <row r="33" spans="1:11" ht="23.25" customHeight="1">
      <c r="A33" s="167">
        <v>4.5</v>
      </c>
      <c r="B33" s="159" t="s">
        <v>54</v>
      </c>
      <c r="C33" s="164" t="str">
        <f t="shared" si="3"/>
        <v>0912-7LEK-B4.5-H</v>
      </c>
      <c r="D33" s="165" t="s">
        <v>220</v>
      </c>
      <c r="E33" s="313">
        <f>'I rok'!Y25</f>
        <v>30</v>
      </c>
      <c r="F33" s="313">
        <f>'I rok'!Z25</f>
        <v>30</v>
      </c>
      <c r="G33" s="313">
        <f>'I rok'!AA25</f>
        <v>0</v>
      </c>
      <c r="H33" s="313">
        <f>'I rok'!AB25</f>
        <v>0</v>
      </c>
      <c r="I33" s="313">
        <f>'I rok'!AC25</f>
        <v>0</v>
      </c>
      <c r="J33" s="313">
        <f>'I rok'!AD25</f>
        <v>60</v>
      </c>
      <c r="K33" s="303">
        <f>'I rok'!AE25</f>
        <v>2</v>
      </c>
    </row>
    <row r="34" spans="1:11" s="228" customFormat="1" ht="30" customHeight="1">
      <c r="A34" s="280" t="s">
        <v>287</v>
      </c>
      <c r="B34" s="163" t="s">
        <v>288</v>
      </c>
      <c r="C34" s="164" t="s">
        <v>290</v>
      </c>
      <c r="D34" s="165" t="s">
        <v>13</v>
      </c>
      <c r="E34" s="304">
        <f>'II rok'!Y22</f>
        <v>30</v>
      </c>
      <c r="F34" s="304">
        <f>'II rok'!Z22</f>
        <v>20</v>
      </c>
      <c r="G34" s="304">
        <f>'II rok'!AA22</f>
        <v>10</v>
      </c>
      <c r="H34" s="304">
        <f>'II rok'!AB22</f>
        <v>0</v>
      </c>
      <c r="I34" s="304">
        <f>'II rok'!AC22</f>
        <v>0</v>
      </c>
      <c r="J34" s="304">
        <f>'II rok'!AD22</f>
        <v>50</v>
      </c>
      <c r="K34" s="304">
        <f>'II rok'!AE22</f>
        <v>2</v>
      </c>
    </row>
    <row r="35" spans="1:11" s="228" customFormat="1" ht="30" customHeight="1">
      <c r="A35" s="167">
        <v>4.5999999999999996</v>
      </c>
      <c r="B35" s="163" t="s">
        <v>143</v>
      </c>
      <c r="C35" s="164" t="s">
        <v>294</v>
      </c>
      <c r="D35" s="165" t="s">
        <v>220</v>
      </c>
      <c r="E35" s="304">
        <f>'I rok'!Y26</f>
        <v>50</v>
      </c>
      <c r="F35" s="304">
        <f>'I rok'!Z26</f>
        <v>0</v>
      </c>
      <c r="G35" s="304">
        <f>'I rok'!AA26</f>
        <v>50</v>
      </c>
      <c r="H35" s="304">
        <f>'I rok'!AB26</f>
        <v>0</v>
      </c>
      <c r="I35" s="304">
        <f>'I rok'!AC26</f>
        <v>0</v>
      </c>
      <c r="J35" s="304">
        <f>'I rok'!AD26</f>
        <v>60</v>
      </c>
      <c r="K35" s="304">
        <f>'I rok'!AE26</f>
        <v>2</v>
      </c>
    </row>
    <row r="36" spans="1:11" s="228" customFormat="1" ht="30" customHeight="1">
      <c r="A36" s="162">
        <v>4.7</v>
      </c>
      <c r="B36" s="163" t="s">
        <v>229</v>
      </c>
      <c r="C36" s="164" t="s">
        <v>295</v>
      </c>
      <c r="D36" s="165" t="s">
        <v>217</v>
      </c>
      <c r="E36" s="304">
        <f>'II rok'!Y23</f>
        <v>50</v>
      </c>
      <c r="F36" s="304">
        <f>'II rok'!Z23</f>
        <v>0</v>
      </c>
      <c r="G36" s="304">
        <f>'II rok'!AA23</f>
        <v>50</v>
      </c>
      <c r="H36" s="304">
        <f>'II rok'!AB23</f>
        <v>0</v>
      </c>
      <c r="I36" s="304">
        <f>'II rok'!AC23</f>
        <v>0</v>
      </c>
      <c r="J36" s="304">
        <f>'II rok'!AD23</f>
        <v>90</v>
      </c>
      <c r="K36" s="304">
        <f>'II rok'!AE23</f>
        <v>3</v>
      </c>
    </row>
    <row r="37" spans="1:11" s="228" customFormat="1" ht="30" customHeight="1">
      <c r="A37" s="168">
        <v>4.8</v>
      </c>
      <c r="B37" s="163" t="s">
        <v>244</v>
      </c>
      <c r="C37" s="164" t="s">
        <v>296</v>
      </c>
      <c r="D37" s="165" t="s">
        <v>218</v>
      </c>
      <c r="E37" s="304">
        <f>'III rok'!Y18</f>
        <v>40</v>
      </c>
      <c r="F37" s="304">
        <f>'III rok'!Z18</f>
        <v>0</v>
      </c>
      <c r="G37" s="304">
        <f>'III rok'!AA18</f>
        <v>40</v>
      </c>
      <c r="H37" s="304">
        <f>'III rok'!AB18</f>
        <v>0</v>
      </c>
      <c r="I37" s="304">
        <f>'III rok'!AC18</f>
        <v>0</v>
      </c>
      <c r="J37" s="304">
        <f>'III rok'!AD18</f>
        <v>60</v>
      </c>
      <c r="K37" s="304">
        <f>'III rok'!AE18</f>
        <v>2</v>
      </c>
    </row>
    <row r="38" spans="1:11">
      <c r="A38" s="294"/>
      <c r="B38" s="607" t="s">
        <v>24</v>
      </c>
      <c r="C38" s="608"/>
      <c r="D38" s="608"/>
      <c r="E38" s="312">
        <f>SUM(E29:E37)</f>
        <v>260</v>
      </c>
      <c r="F38" s="312">
        <f>SUM(F29:F37)</f>
        <v>110</v>
      </c>
      <c r="G38" s="284">
        <f>SUM(G29:G37)</f>
        <v>150</v>
      </c>
      <c r="H38" s="284">
        <v>0</v>
      </c>
      <c r="I38" s="284">
        <v>0</v>
      </c>
      <c r="J38" s="312">
        <f>SUM(J29:J37)</f>
        <v>420</v>
      </c>
      <c r="K38" s="312">
        <f>SUM(K29:K37)</f>
        <v>15</v>
      </c>
    </row>
    <row r="39" spans="1:11">
      <c r="A39" s="153" t="s">
        <v>112</v>
      </c>
      <c r="B39" s="153"/>
      <c r="C39" s="154"/>
      <c r="D39" s="609"/>
      <c r="E39" s="609"/>
      <c r="F39" s="609"/>
      <c r="G39" s="609"/>
      <c r="H39" s="609"/>
      <c r="I39" s="609"/>
      <c r="J39" s="609"/>
      <c r="K39" s="610"/>
    </row>
    <row r="40" spans="1:11" ht="21.75" customHeight="1">
      <c r="A40" s="167">
        <v>5.0999999999999996</v>
      </c>
      <c r="B40" s="159" t="s">
        <v>113</v>
      </c>
      <c r="C40" s="160" t="str">
        <f>"0912-7LEK-C"&amp;A40&amp;"-"&amp;UPPER(LEFT(B40,1))</f>
        <v>0912-7LEK-C5.1-P</v>
      </c>
      <c r="D40" s="169" t="s">
        <v>223</v>
      </c>
      <c r="E40" s="314">
        <f>'III rok'!Y21+'IV rok'!Y11+'V rok'!Y14</f>
        <v>265</v>
      </c>
      <c r="F40" s="314">
        <f>'III rok'!Z21+'IV rok'!Z11+'V rok'!Z14</f>
        <v>75</v>
      </c>
      <c r="G40" s="314">
        <f>'III rok'!AA21+'IV rok'!AA11+'V rok'!AA14</f>
        <v>75</v>
      </c>
      <c r="H40" s="314">
        <f>'III rok'!AB21+'IV rok'!AB11+'V rok'!AB14</f>
        <v>115</v>
      </c>
      <c r="I40" s="314">
        <f>'III rok'!AC21+'IV rok'!AC11+'V rok'!AC14</f>
        <v>0</v>
      </c>
      <c r="J40" s="314">
        <f>'III rok'!AD21+'IV rok'!AD11+'V rok'!AD14</f>
        <v>400</v>
      </c>
      <c r="K40" s="314">
        <f>'III rok'!AE21+'IV rok'!AE11+'V rok'!AE14</f>
        <v>16</v>
      </c>
    </row>
    <row r="41" spans="1:11" ht="21.75" customHeight="1">
      <c r="A41" s="168">
        <v>5.2</v>
      </c>
      <c r="B41" s="159" t="s">
        <v>114</v>
      </c>
      <c r="C41" s="164" t="str">
        <f>"0912-7LEK-C"&amp;A41&amp;"-"&amp;UPPER(LEFT(B41,1))&amp;"W"</f>
        <v>0912-7LEK-C5.2-IW</v>
      </c>
      <c r="D41" s="170" t="s">
        <v>327</v>
      </c>
      <c r="E41" s="314">
        <f>'III rok'!Y22+'IV rok'!Y12+'V rok'!Y15</f>
        <v>180</v>
      </c>
      <c r="F41" s="314">
        <f>'III rok'!Z22+'IV rok'!Z12+'V rok'!Z15</f>
        <v>60</v>
      </c>
      <c r="G41" s="314">
        <f>'III rok'!AA22+'IV rok'!AA12+'V rok'!AA15</f>
        <v>50</v>
      </c>
      <c r="H41" s="314">
        <f>'III rok'!AB22+'IV rok'!AB12+'V rok'!AB15</f>
        <v>70</v>
      </c>
      <c r="I41" s="314">
        <f>'III rok'!AC22+'IV rok'!AC12+'V rok'!AC15</f>
        <v>0</v>
      </c>
      <c r="J41" s="314">
        <f>'III rok'!AD22+'IV rok'!AD12+'V rok'!AD15</f>
        <v>250</v>
      </c>
      <c r="K41" s="314">
        <f>'III rok'!AE22+'IV rok'!AE12+'V rok'!AE15</f>
        <v>10</v>
      </c>
    </row>
    <row r="42" spans="1:11" s="228" customFormat="1" ht="48" customHeight="1">
      <c r="A42" s="168" t="s">
        <v>291</v>
      </c>
      <c r="B42" s="447" t="s">
        <v>285</v>
      </c>
      <c r="C42" s="164" t="s">
        <v>292</v>
      </c>
      <c r="D42" s="170" t="s">
        <v>15</v>
      </c>
      <c r="E42" s="290">
        <f>'III rok'!Y23</f>
        <v>55</v>
      </c>
      <c r="F42" s="290">
        <f>'III rok'!Z23</f>
        <v>15</v>
      </c>
      <c r="G42" s="290">
        <f>'III rok'!AA23</f>
        <v>15</v>
      </c>
      <c r="H42" s="290">
        <f>'III rok'!AB23</f>
        <v>25</v>
      </c>
      <c r="I42" s="290">
        <f>'III rok'!AC23</f>
        <v>0</v>
      </c>
      <c r="J42" s="290">
        <f>'III rok'!AD23</f>
        <v>75</v>
      </c>
      <c r="K42" s="290">
        <f>'III rok'!AE23</f>
        <v>3</v>
      </c>
    </row>
    <row r="43" spans="1:11" ht="30" customHeight="1">
      <c r="A43" s="168">
        <v>5.3</v>
      </c>
      <c r="B43" s="159" t="s">
        <v>141</v>
      </c>
      <c r="C43" s="164" t="str">
        <f t="shared" ref="C43:C50" si="4">"0912-7LEK-C"&amp;A43&amp;"-"&amp;UPPER(LEFT(B43,1))</f>
        <v>0912-7LEK-C5.3-G</v>
      </c>
      <c r="D43" s="315">
        <v>10</v>
      </c>
      <c r="E43" s="290">
        <f>'V rok'!Y16</f>
        <v>50</v>
      </c>
      <c r="F43" s="290">
        <f>'V rok'!Z16</f>
        <v>15</v>
      </c>
      <c r="G43" s="290">
        <f>'V rok'!AA16</f>
        <v>20</v>
      </c>
      <c r="H43" s="290">
        <f>'V rok'!AB16</f>
        <v>15</v>
      </c>
      <c r="I43" s="290">
        <f>'V rok'!AC16</f>
        <v>0</v>
      </c>
      <c r="J43" s="290">
        <f>'V rok'!AD16</f>
        <v>75</v>
      </c>
      <c r="K43" s="290">
        <f>'V rok'!AE16</f>
        <v>3</v>
      </c>
    </row>
    <row r="44" spans="1:11" ht="24.75" customHeight="1">
      <c r="A44" s="168">
        <v>5.4</v>
      </c>
      <c r="B44" s="159" t="s">
        <v>125</v>
      </c>
      <c r="C44" s="164" t="str">
        <f t="shared" si="4"/>
        <v>0912-7LEK-C5.4-N</v>
      </c>
      <c r="D44" s="165">
        <v>7</v>
      </c>
      <c r="E44" s="291">
        <f>'IV rok'!Y13</f>
        <v>60</v>
      </c>
      <c r="F44" s="291">
        <f>'IV rok'!Z13</f>
        <v>15</v>
      </c>
      <c r="G44" s="291">
        <f>'IV rok'!AA13</f>
        <v>15</v>
      </c>
      <c r="H44" s="291">
        <f>'IV rok'!AB13</f>
        <v>30</v>
      </c>
      <c r="I44" s="291">
        <f>'IV rok'!AC13</f>
        <v>0</v>
      </c>
      <c r="J44" s="291">
        <f>'IV rok'!AD13</f>
        <v>100</v>
      </c>
      <c r="K44" s="291">
        <f>'IV rok'!AE13</f>
        <v>4</v>
      </c>
    </row>
    <row r="45" spans="1:11" ht="21.75" customHeight="1">
      <c r="A45" s="168">
        <v>5.5</v>
      </c>
      <c r="B45" s="159" t="s">
        <v>126</v>
      </c>
      <c r="C45" s="164" t="str">
        <f t="shared" si="4"/>
        <v>0912-7LEK-C5.5-P</v>
      </c>
      <c r="D45" s="165">
        <v>8</v>
      </c>
      <c r="E45" s="288">
        <f>'IV rok'!Y14</f>
        <v>65</v>
      </c>
      <c r="F45" s="288">
        <f>'IV rok'!Z14</f>
        <v>20</v>
      </c>
      <c r="G45" s="288">
        <f>'IV rok'!AA14</f>
        <v>20</v>
      </c>
      <c r="H45" s="288">
        <f>'IV rok'!AB14</f>
        <v>25</v>
      </c>
      <c r="I45" s="288">
        <f>'IV rok'!AC14</f>
        <v>0</v>
      </c>
      <c r="J45" s="288">
        <f>'IV rok'!AD14</f>
        <v>100</v>
      </c>
      <c r="K45" s="288">
        <f>'IV rok'!AE14</f>
        <v>4</v>
      </c>
    </row>
    <row r="46" spans="1:11" ht="21.75" customHeight="1">
      <c r="A46" s="168">
        <v>5.6</v>
      </c>
      <c r="B46" s="159" t="s">
        <v>127</v>
      </c>
      <c r="C46" s="164" t="str">
        <f t="shared" si="4"/>
        <v>0912-7LEK-C5.6-O</v>
      </c>
      <c r="D46" s="165">
        <v>7</v>
      </c>
      <c r="E46" s="288">
        <f>'IV rok'!Y15</f>
        <v>55</v>
      </c>
      <c r="F46" s="288">
        <f>'IV rok'!Z15</f>
        <v>15</v>
      </c>
      <c r="G46" s="288">
        <f>'IV rok'!AA15</f>
        <v>15</v>
      </c>
      <c r="H46" s="288">
        <f>'IV rok'!AB15</f>
        <v>25</v>
      </c>
      <c r="I46" s="288">
        <f>'IV rok'!AC15</f>
        <v>0</v>
      </c>
      <c r="J46" s="288">
        <f>'IV rok'!AD15</f>
        <v>100</v>
      </c>
      <c r="K46" s="288">
        <f>'IV rok'!AE15</f>
        <v>4</v>
      </c>
    </row>
    <row r="47" spans="1:11" ht="21.75" customHeight="1">
      <c r="A47" s="168">
        <v>5.7</v>
      </c>
      <c r="B47" s="159" t="s">
        <v>142</v>
      </c>
      <c r="C47" s="164" t="str">
        <f>"0912-7LEK-C"&amp;A47&amp;"-"&amp;UPPER(LEFT(B47,1))&amp;"R"</f>
        <v>0912-7LEK-C5.7-FR</v>
      </c>
      <c r="D47" s="165">
        <v>9</v>
      </c>
      <c r="E47" s="288">
        <f>'V rok'!Y17</f>
        <v>55</v>
      </c>
      <c r="F47" s="288">
        <f>'V rok'!Z17</f>
        <v>15</v>
      </c>
      <c r="G47" s="288">
        <f>'V rok'!AA17</f>
        <v>25</v>
      </c>
      <c r="H47" s="288">
        <f>'V rok'!AB17</f>
        <v>15</v>
      </c>
      <c r="I47" s="288">
        <f>'V rok'!AC17</f>
        <v>0</v>
      </c>
      <c r="J47" s="288">
        <f>'V rok'!AD17</f>
        <v>100</v>
      </c>
      <c r="K47" s="288">
        <f>'V rok'!AE17</f>
        <v>4</v>
      </c>
    </row>
    <row r="48" spans="1:11" ht="21.75" customHeight="1">
      <c r="A48" s="168">
        <v>5.8</v>
      </c>
      <c r="B48" s="159" t="s">
        <v>115</v>
      </c>
      <c r="C48" s="164" t="str">
        <f>"0912-7LEK-C"&amp;A48&amp;"-"&amp;UPPER(LEFT(B48,1))&amp;"iW"</f>
        <v>0912-7LEK-C5.8-DiW</v>
      </c>
      <c r="D48" s="165">
        <v>6</v>
      </c>
      <c r="E48" s="288">
        <f>'III rok'!Y24</f>
        <v>55</v>
      </c>
      <c r="F48" s="288">
        <f>'III rok'!Z24</f>
        <v>15</v>
      </c>
      <c r="G48" s="288">
        <f>'III rok'!AA24</f>
        <v>15</v>
      </c>
      <c r="H48" s="288">
        <f>'III rok'!AB24</f>
        <v>25</v>
      </c>
      <c r="I48" s="288">
        <f>'III rok'!AC24</f>
        <v>0</v>
      </c>
      <c r="J48" s="288">
        <f>'III rok'!AD24</f>
        <v>75</v>
      </c>
      <c r="K48" s="288">
        <f>'III rok'!AE24</f>
        <v>3</v>
      </c>
    </row>
    <row r="49" spans="1:11" ht="21.75" customHeight="1">
      <c r="A49" s="168">
        <v>5.9</v>
      </c>
      <c r="B49" s="159" t="s">
        <v>128</v>
      </c>
      <c r="C49" s="164" t="str">
        <f>"0912-7LEK-C"&amp;A49&amp;"-"&amp;UPPER(LEFT(B49,1))&amp;"Z"</f>
        <v>0912-7LEK-C5.9-IZ</v>
      </c>
      <c r="D49" s="165" t="s">
        <v>17</v>
      </c>
      <c r="E49" s="288">
        <f>'IV rok'!Y16</f>
        <v>50</v>
      </c>
      <c r="F49" s="288">
        <f>'IV rok'!Z16</f>
        <v>20</v>
      </c>
      <c r="G49" s="288">
        <f>'IV rok'!AA16</f>
        <v>15</v>
      </c>
      <c r="H49" s="288">
        <f>'IV rok'!AB16</f>
        <v>15</v>
      </c>
      <c r="I49" s="288">
        <f>'IV rok'!AC16</f>
        <v>0</v>
      </c>
      <c r="J49" s="288">
        <f>'IV rok'!AD16</f>
        <v>75</v>
      </c>
      <c r="K49" s="288">
        <f>'IV rok'!AE16</f>
        <v>3</v>
      </c>
    </row>
    <row r="50" spans="1:11" ht="21.75" customHeight="1">
      <c r="A50" s="171">
        <v>5.0999999999999996</v>
      </c>
      <c r="B50" s="159" t="s">
        <v>129</v>
      </c>
      <c r="C50" s="164" t="str">
        <f t="shared" si="4"/>
        <v>0912-7LEK-C5.1-R</v>
      </c>
      <c r="D50" s="165">
        <v>7</v>
      </c>
      <c r="E50" s="288">
        <f>'IV rok'!Y17</f>
        <v>50</v>
      </c>
      <c r="F50" s="288">
        <f>'IV rok'!Z17</f>
        <v>15</v>
      </c>
      <c r="G50" s="288">
        <f>'IV rok'!AA17</f>
        <v>15</v>
      </c>
      <c r="H50" s="288">
        <f>'IV rok'!AB17</f>
        <v>20</v>
      </c>
      <c r="I50" s="288">
        <f>'IV rok'!AC17</f>
        <v>0</v>
      </c>
      <c r="J50" s="288">
        <f>'IV rok'!AD17</f>
        <v>75</v>
      </c>
      <c r="K50" s="288">
        <f>'IV rok'!AE17</f>
        <v>3</v>
      </c>
    </row>
    <row r="51" spans="1:11" ht="21.75" customHeight="1">
      <c r="A51" s="171">
        <v>5.1100000000000003</v>
      </c>
      <c r="B51" s="159" t="s">
        <v>116</v>
      </c>
      <c r="C51" s="164" t="str">
        <f>"0912-7LEK-C"&amp;A51&amp;"-"&amp;UPPER(LEFT(B51,1))&amp;"L"</f>
        <v>0912-7LEK-C5.11-LL</v>
      </c>
      <c r="D51" s="165" t="s">
        <v>15</v>
      </c>
      <c r="E51" s="288">
        <f>'III rok'!Y25</f>
        <v>55</v>
      </c>
      <c r="F51" s="288">
        <f>'III rok'!Z25</f>
        <v>15</v>
      </c>
      <c r="G51" s="288">
        <f>'III rok'!AA25</f>
        <v>40</v>
      </c>
      <c r="H51" s="288">
        <f>'III rok'!AB25</f>
        <v>0</v>
      </c>
      <c r="I51" s="288">
        <f>'III rok'!AC25</f>
        <v>0</v>
      </c>
      <c r="J51" s="288">
        <f>'III rok'!AD25</f>
        <v>100</v>
      </c>
      <c r="K51" s="288">
        <f>'III rok'!AE25</f>
        <v>4</v>
      </c>
    </row>
    <row r="52" spans="1:11" ht="21.75" customHeight="1">
      <c r="A52" s="171">
        <v>5.12</v>
      </c>
      <c r="B52" s="159" t="s">
        <v>130</v>
      </c>
      <c r="C52" s="164" t="str">
        <f>"0912-7LEK-C"&amp;A52&amp;"-"&amp;UPPER(LEFT(B52,1))&amp;"K"</f>
        <v>0912-7LEK-C5.12-CK</v>
      </c>
      <c r="D52" s="165" t="s">
        <v>14</v>
      </c>
      <c r="E52" s="288">
        <f>'IV rok'!Y18</f>
        <v>65</v>
      </c>
      <c r="F52" s="288">
        <f>'IV rok'!Z18</f>
        <v>30</v>
      </c>
      <c r="G52" s="288">
        <f>'IV rok'!AA18</f>
        <v>35</v>
      </c>
      <c r="H52" s="288">
        <f>'IV rok'!AB18</f>
        <v>0</v>
      </c>
      <c r="I52" s="288">
        <f>'IV rok'!AC18</f>
        <v>0</v>
      </c>
      <c r="J52" s="288">
        <f>'IV rok'!AD18</f>
        <v>100</v>
      </c>
      <c r="K52" s="288">
        <f>'IV rok'!AE18</f>
        <v>4</v>
      </c>
    </row>
    <row r="53" spans="1:11">
      <c r="A53" s="294"/>
      <c r="B53" s="608" t="s">
        <v>24</v>
      </c>
      <c r="C53" s="608"/>
      <c r="D53" s="295"/>
      <c r="E53" s="284">
        <f t="shared" ref="E53:K53" si="5">SUM(E40:E52)</f>
        <v>1060</v>
      </c>
      <c r="F53" s="284">
        <f t="shared" si="5"/>
        <v>325</v>
      </c>
      <c r="G53" s="284">
        <f t="shared" si="5"/>
        <v>355</v>
      </c>
      <c r="H53" s="284">
        <f t="shared" si="5"/>
        <v>380</v>
      </c>
      <c r="I53" s="284">
        <f t="shared" si="5"/>
        <v>0</v>
      </c>
      <c r="J53" s="284">
        <f t="shared" si="5"/>
        <v>1625</v>
      </c>
      <c r="K53" s="284">
        <f t="shared" si="5"/>
        <v>65</v>
      </c>
    </row>
    <row r="54" spans="1:11">
      <c r="A54" s="153" t="s">
        <v>117</v>
      </c>
      <c r="B54" s="153"/>
      <c r="C54" s="154"/>
      <c r="D54" s="609"/>
      <c r="E54" s="609"/>
      <c r="F54" s="609"/>
      <c r="G54" s="609"/>
      <c r="H54" s="609"/>
      <c r="I54" s="609"/>
      <c r="J54" s="609"/>
      <c r="K54" s="610"/>
    </row>
    <row r="55" spans="1:11" ht="24.75" customHeight="1">
      <c r="A55" s="167">
        <v>6.1</v>
      </c>
      <c r="B55" s="159" t="s">
        <v>131</v>
      </c>
      <c r="C55" s="160" t="str">
        <f>"0912-7LEK-C"&amp;A55&amp;"-"&amp;UPPER(LEFT(B55,1))&amp;"iIT"</f>
        <v>0912-7LEK-C6.1-AiIT</v>
      </c>
      <c r="D55" s="169" t="s">
        <v>222</v>
      </c>
      <c r="E55" s="319">
        <f>'IV rok'!Y21</f>
        <v>95</v>
      </c>
      <c r="F55" s="319">
        <f>'IV rok'!Z21</f>
        <v>30</v>
      </c>
      <c r="G55" s="319">
        <f>'IV rok'!AA21</f>
        <v>30</v>
      </c>
      <c r="H55" s="319">
        <f>'IV rok'!AB21</f>
        <v>35</v>
      </c>
      <c r="I55" s="319">
        <f>'IV rok'!AC21</f>
        <v>0</v>
      </c>
      <c r="J55" s="319">
        <f>'IV rok'!AD21</f>
        <v>125</v>
      </c>
      <c r="K55" s="319">
        <f>'IV rok'!AE21</f>
        <v>5</v>
      </c>
    </row>
    <row r="56" spans="1:11" ht="24.75" customHeight="1">
      <c r="A56" s="168">
        <v>6.2</v>
      </c>
      <c r="B56" s="159" t="s">
        <v>118</v>
      </c>
      <c r="C56" s="160" t="str">
        <f>"0912-7LEK-C"&amp;A56&amp;"-"&amp;UPPER(LEFT(B56,1))&amp;""</f>
        <v>0912-7LEK-C6.2-G</v>
      </c>
      <c r="D56" s="170" t="s">
        <v>223</v>
      </c>
      <c r="E56" s="306">
        <f>'III rok'!Y28+'IV rok'!Y22+'V rok'!Y20</f>
        <v>255</v>
      </c>
      <c r="F56" s="306">
        <f>'III rok'!Z28+'IV rok'!Z22+'V rok'!Z20</f>
        <v>90</v>
      </c>
      <c r="G56" s="306">
        <f>'III rok'!AA28+'IV rok'!AA22+'V rok'!AA20</f>
        <v>90</v>
      </c>
      <c r="H56" s="306">
        <f>'III rok'!AB28+'IV rok'!AB22+'V rok'!AB20</f>
        <v>75</v>
      </c>
      <c r="I56" s="306">
        <f>'III rok'!AC28+'IV rok'!AC22+'V rok'!AC20</f>
        <v>0</v>
      </c>
      <c r="J56" s="306">
        <f>'III rok'!AD28+'IV rok'!AD22+'V rok'!AD20</f>
        <v>375</v>
      </c>
      <c r="K56" s="306">
        <f>'III rok'!AE28+'IV rok'!AE22+'V rok'!AE20</f>
        <v>15</v>
      </c>
    </row>
    <row r="57" spans="1:11" ht="24.75" customHeight="1">
      <c r="A57" s="168">
        <v>6.3</v>
      </c>
      <c r="B57" s="159" t="s">
        <v>144</v>
      </c>
      <c r="C57" s="160" t="str">
        <f>"0912-7LEK-C"&amp;A57&amp;"-"&amp;UPPER(LEFT(B57,1))&amp;"D"</f>
        <v>0912-7LEK-C6.3-PD</v>
      </c>
      <c r="D57" s="165">
        <v>9</v>
      </c>
      <c r="E57" s="307">
        <f>'V rok'!Y21</f>
        <v>55</v>
      </c>
      <c r="F57" s="307">
        <f>'V rok'!Z21</f>
        <v>15</v>
      </c>
      <c r="G57" s="307">
        <f>'V rok'!AA21</f>
        <v>15</v>
      </c>
      <c r="H57" s="307">
        <f>'V rok'!AB21</f>
        <v>25</v>
      </c>
      <c r="I57" s="307">
        <f>'V rok'!AC21</f>
        <v>0</v>
      </c>
      <c r="J57" s="307">
        <f>'V rok'!AD21</f>
        <v>75</v>
      </c>
      <c r="K57" s="307">
        <f>'V rok'!AE21</f>
        <v>3</v>
      </c>
    </row>
    <row r="58" spans="1:11" ht="24.75" customHeight="1">
      <c r="A58" s="168">
        <v>6.4</v>
      </c>
      <c r="B58" s="159" t="s">
        <v>145</v>
      </c>
      <c r="C58" s="160" t="str">
        <f>"0912-7LEK-C"&amp;A58&amp;"-"&amp;UPPER(LEFT(B58,1))&amp;"iT"</f>
        <v>0912-7LEK-C6.4-OiT</v>
      </c>
      <c r="D58" s="165">
        <v>10</v>
      </c>
      <c r="E58" s="308">
        <f>'V rok'!Y22</f>
        <v>55</v>
      </c>
      <c r="F58" s="308">
        <f>'V rok'!Z22</f>
        <v>15</v>
      </c>
      <c r="G58" s="308">
        <f>'V rok'!AA22</f>
        <v>15</v>
      </c>
      <c r="H58" s="308">
        <f>'V rok'!AB22</f>
        <v>25</v>
      </c>
      <c r="I58" s="308">
        <f>'V rok'!AC22</f>
        <v>0</v>
      </c>
      <c r="J58" s="308">
        <f>'V rok'!AD22</f>
        <v>75</v>
      </c>
      <c r="K58" s="308">
        <f>'V rok'!AE22</f>
        <v>3</v>
      </c>
    </row>
    <row r="59" spans="1:11" ht="24.75" customHeight="1">
      <c r="A59" s="168">
        <v>6.5</v>
      </c>
      <c r="B59" s="159" t="s">
        <v>146</v>
      </c>
      <c r="C59" s="160" t="str">
        <f>"0912-7LEK-C"&amp;A59&amp;"-"&amp;UPPER(LEFT(B59,1))&amp;"O"</f>
        <v>0912-7LEK-C6.5-OO</v>
      </c>
      <c r="D59" s="165">
        <v>10</v>
      </c>
      <c r="E59" s="309">
        <f>'V rok'!Y23</f>
        <v>45</v>
      </c>
      <c r="F59" s="309">
        <f>'V rok'!Z23</f>
        <v>15</v>
      </c>
      <c r="G59" s="309">
        <f>'V rok'!AA23</f>
        <v>10</v>
      </c>
      <c r="H59" s="309">
        <f>'V rok'!AB23</f>
        <v>20</v>
      </c>
      <c r="I59" s="309">
        <f>'V rok'!AC23</f>
        <v>0</v>
      </c>
      <c r="J59" s="309">
        <f>'V rok'!AD23</f>
        <v>50</v>
      </c>
      <c r="K59" s="309">
        <f>'V rok'!AE23</f>
        <v>2</v>
      </c>
    </row>
    <row r="60" spans="1:11" ht="24.75" customHeight="1">
      <c r="A60" s="168">
        <v>6.6</v>
      </c>
      <c r="B60" s="159" t="s">
        <v>147</v>
      </c>
      <c r="C60" s="160" t="str">
        <f>"0912-7LEK-C"&amp;A60&amp;"-"&amp;UPPER(LEFT(B60,1))&amp;""</f>
        <v>0912-7LEK-C6.6-U</v>
      </c>
      <c r="D60" s="165">
        <v>10</v>
      </c>
      <c r="E60" s="309">
        <f>'V rok'!Y24</f>
        <v>45</v>
      </c>
      <c r="F60" s="309">
        <f>'V rok'!Z24</f>
        <v>15</v>
      </c>
      <c r="G60" s="309">
        <f>'V rok'!AA24</f>
        <v>15</v>
      </c>
      <c r="H60" s="309">
        <f>'V rok'!AB24</f>
        <v>15</v>
      </c>
      <c r="I60" s="309">
        <f>'V rok'!AC24</f>
        <v>0</v>
      </c>
      <c r="J60" s="309">
        <f>'V rok'!AD24</f>
        <v>75</v>
      </c>
      <c r="K60" s="309">
        <f>'V rok'!AE24</f>
        <v>3</v>
      </c>
    </row>
    <row r="61" spans="1:11" ht="24.75" customHeight="1">
      <c r="A61" s="168">
        <v>6.7</v>
      </c>
      <c r="B61" s="159" t="s">
        <v>148</v>
      </c>
      <c r="C61" s="160" t="str">
        <f>"0912-7LEK-C"&amp;A61&amp;"-"&amp;UPPER(LEFT(B61,1))&amp;""</f>
        <v>0912-7LEK-C6.7-O</v>
      </c>
      <c r="D61" s="165">
        <v>9</v>
      </c>
      <c r="E61" s="309">
        <f>'V rok'!Y25</f>
        <v>45</v>
      </c>
      <c r="F61" s="309">
        <f>'V rok'!Z25</f>
        <v>15</v>
      </c>
      <c r="G61" s="309">
        <f>'V rok'!AA25</f>
        <v>15</v>
      </c>
      <c r="H61" s="309">
        <f>'V rok'!AB25</f>
        <v>15</v>
      </c>
      <c r="I61" s="309">
        <f>'V rok'!AC25</f>
        <v>0</v>
      </c>
      <c r="J61" s="309">
        <f>'V rok'!AD25</f>
        <v>75</v>
      </c>
      <c r="K61" s="309">
        <f>'V rok'!AE25</f>
        <v>3</v>
      </c>
    </row>
    <row r="62" spans="1:11" ht="29.25" customHeight="1">
      <c r="A62" s="168">
        <v>6.8</v>
      </c>
      <c r="B62" s="159" t="s">
        <v>149</v>
      </c>
      <c r="C62" s="160" t="str">
        <f>"0912-7LEK-C"&amp;A62&amp;"-"&amp;UPPER(LEFT(B62,1))&amp;"R"</f>
        <v>0912-7LEK-C6.8-ER</v>
      </c>
      <c r="D62" s="165">
        <v>10</v>
      </c>
      <c r="E62" s="309">
        <f>'V rok'!Y26</f>
        <v>40</v>
      </c>
      <c r="F62" s="309">
        <f>'V rok'!Z26</f>
        <v>15</v>
      </c>
      <c r="G62" s="309">
        <f>'V rok'!AA26</f>
        <v>10</v>
      </c>
      <c r="H62" s="309">
        <f>'V rok'!AB26</f>
        <v>15</v>
      </c>
      <c r="I62" s="309">
        <f>'V rok'!AC26</f>
        <v>0</v>
      </c>
      <c r="J62" s="309">
        <f>'V rok'!AD26</f>
        <v>50</v>
      </c>
      <c r="K62" s="309">
        <f>'V rok'!AE26</f>
        <v>2</v>
      </c>
    </row>
    <row r="63" spans="1:11" ht="24.75" customHeight="1">
      <c r="A63" s="168">
        <v>6.9</v>
      </c>
      <c r="B63" s="159" t="s">
        <v>150</v>
      </c>
      <c r="C63" s="160" t="str">
        <f>"0912-7LEK-C"&amp;A63&amp;"-"&amp;UPPER(LEFT(B63,1))&amp;"iP"</f>
        <v>0912-7LEK-C6.9-GiP</v>
      </c>
      <c r="D63" s="170" t="s">
        <v>224</v>
      </c>
      <c r="E63" s="309">
        <f>'V rok'!Y27</f>
        <v>110</v>
      </c>
      <c r="F63" s="309">
        <f>'V rok'!Z27</f>
        <v>30</v>
      </c>
      <c r="G63" s="309">
        <f>'V rok'!AA27</f>
        <v>35</v>
      </c>
      <c r="H63" s="309">
        <f>'V rok'!AB27</f>
        <v>45</v>
      </c>
      <c r="I63" s="309">
        <f>'V rok'!AC27</f>
        <v>0</v>
      </c>
      <c r="J63" s="309">
        <f>'V rok'!AD27</f>
        <v>150</v>
      </c>
      <c r="K63" s="309">
        <f>'V rok'!AE27</f>
        <v>6</v>
      </c>
    </row>
    <row r="64" spans="1:11" ht="24.75" customHeight="1">
      <c r="A64" s="171">
        <v>6.1</v>
      </c>
      <c r="B64" s="159" t="s">
        <v>151</v>
      </c>
      <c r="C64" s="160" t="str">
        <f>"0912-7LEK-C"&amp;A64&amp;"-"&amp;UPPER(LEFT(B64,1))&amp;""</f>
        <v>0912-7LEK-C6.1-O</v>
      </c>
      <c r="D64" s="165">
        <v>10</v>
      </c>
      <c r="E64" s="309">
        <f>'V rok'!Y28</f>
        <v>40</v>
      </c>
      <c r="F64" s="309">
        <f>'V rok'!Z28</f>
        <v>15</v>
      </c>
      <c r="G64" s="309">
        <f>'V rok'!AA28</f>
        <v>10</v>
      </c>
      <c r="H64" s="309">
        <f>'V rok'!AB28</f>
        <v>15</v>
      </c>
      <c r="I64" s="309">
        <f>'V rok'!AC28</f>
        <v>0</v>
      </c>
      <c r="J64" s="309">
        <f>'V rok'!AD28</f>
        <v>50</v>
      </c>
      <c r="K64" s="309">
        <f>'V rok'!AE28</f>
        <v>2</v>
      </c>
    </row>
    <row r="65" spans="1:11" ht="24.75" customHeight="1">
      <c r="A65" s="171">
        <v>6.11</v>
      </c>
      <c r="B65" s="159" t="s">
        <v>153</v>
      </c>
      <c r="C65" s="160" t="str">
        <f>"0912-7LEK-C"&amp;A65&amp;"-"&amp;UPPER(LEFT(B65,1))&amp;""</f>
        <v>0912-7LEK-C6.11-N</v>
      </c>
      <c r="D65" s="165">
        <v>10</v>
      </c>
      <c r="E65" s="309">
        <f>'V rok'!Y30</f>
        <v>45</v>
      </c>
      <c r="F65" s="309">
        <f>'V rok'!Z30</f>
        <v>15</v>
      </c>
      <c r="G65" s="309">
        <f>'V rok'!AA30</f>
        <v>15</v>
      </c>
      <c r="H65" s="309">
        <f>'V rok'!AB30</f>
        <v>15</v>
      </c>
      <c r="I65" s="309">
        <f>'V rok'!AC30</f>
        <v>0</v>
      </c>
      <c r="J65" s="309">
        <f>'V rok'!AD30</f>
        <v>50</v>
      </c>
      <c r="K65" s="309">
        <f>'V rok'!AE30</f>
        <v>2</v>
      </c>
    </row>
    <row r="66" spans="1:11" ht="24.75" customHeight="1">
      <c r="A66" s="171">
        <v>6.12</v>
      </c>
      <c r="B66" s="159" t="s">
        <v>152</v>
      </c>
      <c r="C66" s="160" t="str">
        <f>"0912-7LEK-C"&amp;A66&amp;"-"&amp;UPPER(LEFT(B66,1))&amp;""</f>
        <v>0912-7LEK-C6.12-T</v>
      </c>
      <c r="D66" s="165" t="s">
        <v>4</v>
      </c>
      <c r="E66" s="288">
        <f>'V rok'!Y29</f>
        <v>15</v>
      </c>
      <c r="F66" s="288">
        <f>'V rok'!Z29</f>
        <v>15</v>
      </c>
      <c r="G66" s="288">
        <f>'V rok'!AA29</f>
        <v>0</v>
      </c>
      <c r="H66" s="288">
        <f>'V rok'!AB29</f>
        <v>0</v>
      </c>
      <c r="I66" s="288">
        <f>'V rok'!AC29</f>
        <v>0</v>
      </c>
      <c r="J66" s="288">
        <f>'V rok'!AD29</f>
        <v>25</v>
      </c>
      <c r="K66" s="288">
        <f>'V rok'!AE29</f>
        <v>1</v>
      </c>
    </row>
    <row r="67" spans="1:11" ht="24.75" customHeight="1">
      <c r="A67" s="171">
        <v>6.13</v>
      </c>
      <c r="B67" s="159" t="s">
        <v>276</v>
      </c>
      <c r="C67" s="160" t="str">
        <f>"0912-7LEK-C"&amp;A67&amp;"-"&amp;UPPER(LEFT(B67,1))&amp;"O"</f>
        <v>0912-7LEK-C6.13-DO</v>
      </c>
      <c r="D67" s="165">
        <v>8</v>
      </c>
      <c r="E67" s="288">
        <f>'IV rok'!Y23</f>
        <v>55</v>
      </c>
      <c r="F67" s="288">
        <f>'IV rok'!Z23</f>
        <v>15</v>
      </c>
      <c r="G67" s="288">
        <f>'IV rok'!AA23</f>
        <v>15</v>
      </c>
      <c r="H67" s="288">
        <f>'IV rok'!AB23</f>
        <v>25</v>
      </c>
      <c r="I67" s="288">
        <f>'IV rok'!AC23</f>
        <v>0</v>
      </c>
      <c r="J67" s="288">
        <f>'IV rok'!AD23</f>
        <v>75</v>
      </c>
      <c r="K67" s="288">
        <f>'IV rok'!AE23</f>
        <v>3</v>
      </c>
    </row>
    <row r="68" spans="1:11">
      <c r="A68" s="294"/>
      <c r="B68" s="608" t="s">
        <v>24</v>
      </c>
      <c r="C68" s="608"/>
      <c r="D68" s="295"/>
      <c r="E68" s="292">
        <f t="shared" ref="E68:K68" si="6">SUM(E55:E67)</f>
        <v>900</v>
      </c>
      <c r="F68" s="292">
        <f t="shared" si="6"/>
        <v>300</v>
      </c>
      <c r="G68" s="292">
        <f t="shared" si="6"/>
        <v>275</v>
      </c>
      <c r="H68" s="292">
        <f t="shared" si="6"/>
        <v>325</v>
      </c>
      <c r="I68" s="292">
        <f t="shared" si="6"/>
        <v>0</v>
      </c>
      <c r="J68" s="292">
        <f t="shared" si="6"/>
        <v>1250</v>
      </c>
      <c r="K68" s="292">
        <f t="shared" si="6"/>
        <v>50</v>
      </c>
    </row>
    <row r="69" spans="1:11">
      <c r="A69" s="153" t="s">
        <v>83</v>
      </c>
      <c r="B69" s="153"/>
      <c r="C69" s="154"/>
      <c r="D69" s="155"/>
      <c r="E69" s="155"/>
      <c r="F69" s="155"/>
      <c r="G69" s="155"/>
      <c r="H69" s="609"/>
      <c r="I69" s="609"/>
      <c r="J69" s="609"/>
      <c r="K69" s="298"/>
    </row>
    <row r="70" spans="1:11" ht="24" customHeight="1">
      <c r="A70" s="167">
        <v>7.1</v>
      </c>
      <c r="B70" s="159" t="s">
        <v>84</v>
      </c>
      <c r="C70" s="160" t="str">
        <f>"0912-7LEK-C"&amp;A70&amp;"-"&amp;UPPER(LEFT(B70,1))</f>
        <v>0912-7LEK-C7.1-H</v>
      </c>
      <c r="D70" s="161" t="s">
        <v>219</v>
      </c>
      <c r="E70" s="316">
        <f>'II rok'!Y26</f>
        <v>15</v>
      </c>
      <c r="F70" s="316">
        <f>'II rok'!Z26</f>
        <v>15</v>
      </c>
      <c r="G70" s="316">
        <f>'II rok'!AA26</f>
        <v>0</v>
      </c>
      <c r="H70" s="316">
        <f>'II rok'!AB26</f>
        <v>0</v>
      </c>
      <c r="I70" s="316">
        <f>'II rok'!AC26</f>
        <v>0</v>
      </c>
      <c r="J70" s="316">
        <f>'II rok'!AD26</f>
        <v>25</v>
      </c>
      <c r="K70" s="316">
        <f>'II rok'!AE26</f>
        <v>1</v>
      </c>
    </row>
    <row r="71" spans="1:11" ht="24" customHeight="1">
      <c r="A71" s="168">
        <v>7.2</v>
      </c>
      <c r="B71" s="159" t="s">
        <v>85</v>
      </c>
      <c r="C71" s="164" t="str">
        <f t="shared" ref="C71:C74" si="7">"0912-7LEK-C"&amp;A71&amp;"-"&amp;UPPER(LEFT(B71,1))</f>
        <v>0912-7LEK-C7.2-E</v>
      </c>
      <c r="D71" s="165" t="s">
        <v>219</v>
      </c>
      <c r="E71" s="316">
        <f>'II rok'!Y27</f>
        <v>15</v>
      </c>
      <c r="F71" s="316">
        <f>'II rok'!Z27</f>
        <v>15</v>
      </c>
      <c r="G71" s="316">
        <f>'II rok'!AA27</f>
        <v>0</v>
      </c>
      <c r="H71" s="316">
        <f>'II rok'!AB27</f>
        <v>0</v>
      </c>
      <c r="I71" s="316">
        <f>'II rok'!AC27</f>
        <v>0</v>
      </c>
      <c r="J71" s="316">
        <f>'II rok'!AD27</f>
        <v>25</v>
      </c>
      <c r="K71" s="316">
        <f>'II rok'!AE27</f>
        <v>1</v>
      </c>
    </row>
    <row r="72" spans="1:11" ht="24" customHeight="1">
      <c r="A72" s="168">
        <v>7.3</v>
      </c>
      <c r="B72" s="159" t="s">
        <v>86</v>
      </c>
      <c r="C72" s="164" t="str">
        <f t="shared" si="7"/>
        <v>0912-7LEK-C7.3-P</v>
      </c>
      <c r="D72" s="165" t="s">
        <v>13</v>
      </c>
      <c r="E72" s="316">
        <f>'II rok'!Y28</f>
        <v>15</v>
      </c>
      <c r="F72" s="316">
        <f>'II rok'!Z28</f>
        <v>15</v>
      </c>
      <c r="G72" s="316">
        <f>'II rok'!AA28</f>
        <v>0</v>
      </c>
      <c r="H72" s="316">
        <f>'II rok'!AB28</f>
        <v>0</v>
      </c>
      <c r="I72" s="316">
        <f>'II rok'!AC28</f>
        <v>0</v>
      </c>
      <c r="J72" s="316">
        <f>'II rok'!AD28</f>
        <v>25</v>
      </c>
      <c r="K72" s="316">
        <f>'II rok'!AE28</f>
        <v>1</v>
      </c>
    </row>
    <row r="73" spans="1:11" ht="24" customHeight="1">
      <c r="A73" s="168">
        <v>7.4</v>
      </c>
      <c r="B73" s="159" t="s">
        <v>154</v>
      </c>
      <c r="C73" s="164" t="str">
        <f t="shared" si="7"/>
        <v>0912-7LEK-C7.4-M</v>
      </c>
      <c r="D73" s="165" t="s">
        <v>4</v>
      </c>
      <c r="E73" s="316">
        <f>'V rok'!Y33</f>
        <v>15</v>
      </c>
      <c r="F73" s="316">
        <f>'V rok'!Z33</f>
        <v>15</v>
      </c>
      <c r="G73" s="316">
        <f>'V rok'!AA33</f>
        <v>0</v>
      </c>
      <c r="H73" s="316">
        <f>'V rok'!AB33</f>
        <v>0</v>
      </c>
      <c r="I73" s="316">
        <f>'V rok'!AC33</f>
        <v>0</v>
      </c>
      <c r="J73" s="316">
        <f>'V rok'!AD33</f>
        <v>25</v>
      </c>
      <c r="K73" s="316">
        <f>'V rok'!AE33</f>
        <v>1</v>
      </c>
    </row>
    <row r="74" spans="1:11" ht="24" customHeight="1">
      <c r="A74" s="168">
        <v>7.5</v>
      </c>
      <c r="B74" s="159" t="s">
        <v>155</v>
      </c>
      <c r="C74" s="164" t="str">
        <f t="shared" si="7"/>
        <v>0912-7LEK-C7.5-F</v>
      </c>
      <c r="D74" s="165">
        <v>10</v>
      </c>
      <c r="E74" s="316">
        <f>'V rok'!Y34</f>
        <v>40</v>
      </c>
      <c r="F74" s="316">
        <f>'V rok'!Z34</f>
        <v>20</v>
      </c>
      <c r="G74" s="316">
        <f>'V rok'!AA34</f>
        <v>15</v>
      </c>
      <c r="H74" s="316">
        <f>'V rok'!AB34</f>
        <v>5</v>
      </c>
      <c r="I74" s="316">
        <f>'V rok'!AC34</f>
        <v>0</v>
      </c>
      <c r="J74" s="316">
        <f>'V rok'!AD34</f>
        <v>50</v>
      </c>
      <c r="K74" s="316">
        <f>'V rok'!AE34</f>
        <v>2</v>
      </c>
    </row>
    <row r="75" spans="1:11">
      <c r="A75" s="613" t="s">
        <v>24</v>
      </c>
      <c r="B75" s="614"/>
      <c r="C75" s="614"/>
      <c r="D75" s="615"/>
      <c r="E75" s="292">
        <f t="shared" ref="E75:K75" si="8">SUM(E70:E74)</f>
        <v>100</v>
      </c>
      <c r="F75" s="292">
        <f t="shared" si="8"/>
        <v>80</v>
      </c>
      <c r="G75" s="292">
        <f t="shared" si="8"/>
        <v>15</v>
      </c>
      <c r="H75" s="292">
        <f t="shared" si="8"/>
        <v>5</v>
      </c>
      <c r="I75" s="292">
        <f t="shared" si="8"/>
        <v>0</v>
      </c>
      <c r="J75" s="292">
        <f t="shared" si="8"/>
        <v>150</v>
      </c>
      <c r="K75" s="292">
        <f t="shared" si="8"/>
        <v>6</v>
      </c>
    </row>
    <row r="76" spans="1:11">
      <c r="A76" s="153" t="s">
        <v>225</v>
      </c>
      <c r="B76" s="153"/>
      <c r="C76" s="154"/>
      <c r="D76" s="155"/>
      <c r="E76" s="154"/>
      <c r="F76" s="154"/>
      <c r="G76" s="154"/>
      <c r="H76" s="154"/>
      <c r="I76" s="154"/>
      <c r="J76" s="154"/>
      <c r="K76" s="154"/>
    </row>
    <row r="77" spans="1:11" ht="24.75" customHeight="1">
      <c r="A77" s="167">
        <v>8.1</v>
      </c>
      <c r="B77" s="159" t="s">
        <v>114</v>
      </c>
      <c r="C77" s="160" t="str">
        <f>"0912-7LEK-C"&amp;A77&amp;"-"&amp;UPPER(LEFT(B77,1))</f>
        <v>0912-7LEK-C8.1-I</v>
      </c>
      <c r="D77" s="161" t="s">
        <v>6</v>
      </c>
      <c r="E77" s="316">
        <f>'VI rok'!Y10</f>
        <v>240</v>
      </c>
      <c r="F77" s="316">
        <f>'VI rok'!Z10</f>
        <v>0</v>
      </c>
      <c r="G77" s="316">
        <f>'VI rok'!AA10</f>
        <v>0</v>
      </c>
      <c r="H77" s="316">
        <f>'VI rok'!AB10</f>
        <v>240</v>
      </c>
      <c r="I77" s="316">
        <f>'VI rok'!AC10</f>
        <v>0</v>
      </c>
      <c r="J77" s="316">
        <f>'VI rok'!AD10</f>
        <v>400</v>
      </c>
      <c r="K77" s="316">
        <f>'VI rok'!AE10</f>
        <v>16</v>
      </c>
    </row>
    <row r="78" spans="1:11" ht="24.75" customHeight="1">
      <c r="A78" s="168">
        <v>8.1999999999999993</v>
      </c>
      <c r="B78" s="159" t="s">
        <v>113</v>
      </c>
      <c r="C78" s="164" t="str">
        <f t="shared" ref="C78:C84" si="9">"0912-7LEK-C"&amp;A78&amp;"-"&amp;UPPER(LEFT(B78,1))</f>
        <v>0912-7LEK-C8.2-P</v>
      </c>
      <c r="D78" s="165" t="s">
        <v>6</v>
      </c>
      <c r="E78" s="316">
        <f>'VI rok'!Y11</f>
        <v>120</v>
      </c>
      <c r="F78" s="316">
        <f>'VI rok'!Z11</f>
        <v>0</v>
      </c>
      <c r="G78" s="316">
        <f>'VI rok'!AA11</f>
        <v>0</v>
      </c>
      <c r="H78" s="316">
        <f>'VI rok'!AB11</f>
        <v>120</v>
      </c>
      <c r="I78" s="316">
        <f>'VI rok'!AC11</f>
        <v>0</v>
      </c>
      <c r="J78" s="316">
        <f>'VI rok'!AD11</f>
        <v>200</v>
      </c>
      <c r="K78" s="316">
        <f>'VI rok'!AE11</f>
        <v>8</v>
      </c>
    </row>
    <row r="79" spans="1:11" ht="24.75" customHeight="1">
      <c r="A79" s="168">
        <v>8.3000000000000007</v>
      </c>
      <c r="B79" s="159" t="s">
        <v>156</v>
      </c>
      <c r="C79" s="164" t="str">
        <f t="shared" si="9"/>
        <v>0912-7LEK-C8.3-S</v>
      </c>
      <c r="D79" s="170" t="s">
        <v>226</v>
      </c>
      <c r="E79" s="316">
        <f>'VI rok'!Y12</f>
        <v>120</v>
      </c>
      <c r="F79" s="316">
        <f>'VI rok'!Z12</f>
        <v>0</v>
      </c>
      <c r="G79" s="316">
        <f>'VI rok'!AA12</f>
        <v>0</v>
      </c>
      <c r="H79" s="316">
        <f>'VI rok'!AB12</f>
        <v>120</v>
      </c>
      <c r="I79" s="316">
        <f>'VI rok'!AC12</f>
        <v>0</v>
      </c>
      <c r="J79" s="316">
        <f>'VI rok'!AD12</f>
        <v>200</v>
      </c>
      <c r="K79" s="316">
        <f>'VI rok'!AE12</f>
        <v>8</v>
      </c>
    </row>
    <row r="80" spans="1:11" ht="24.75" customHeight="1">
      <c r="A80" s="168">
        <v>8.4</v>
      </c>
      <c r="B80" s="159" t="s">
        <v>150</v>
      </c>
      <c r="C80" s="164" t="str">
        <f t="shared" si="9"/>
        <v>0912-7LEK-C8.4-G</v>
      </c>
      <c r="D80" s="165" t="s">
        <v>7</v>
      </c>
      <c r="E80" s="316">
        <f>'VI rok'!Y13</f>
        <v>60</v>
      </c>
      <c r="F80" s="316">
        <f>'VI rok'!Z13</f>
        <v>0</v>
      </c>
      <c r="G80" s="316">
        <f>'VI rok'!AA13</f>
        <v>0</v>
      </c>
      <c r="H80" s="316">
        <f>'VI rok'!AB13</f>
        <v>60</v>
      </c>
      <c r="I80" s="316">
        <f>'VI rok'!AC13</f>
        <v>0</v>
      </c>
      <c r="J80" s="316">
        <f>'VI rok'!AD13</f>
        <v>100</v>
      </c>
      <c r="K80" s="316">
        <f>'VI rok'!AE13</f>
        <v>4</v>
      </c>
    </row>
    <row r="81" spans="1:11" ht="24.75" customHeight="1">
      <c r="A81" s="168">
        <v>8.5</v>
      </c>
      <c r="B81" s="159" t="s">
        <v>126</v>
      </c>
      <c r="C81" s="164" t="str">
        <f t="shared" si="9"/>
        <v>0912-7LEK-C8.5-P</v>
      </c>
      <c r="D81" s="165" t="s">
        <v>7</v>
      </c>
      <c r="E81" s="316">
        <f>'VI rok'!Y14</f>
        <v>60</v>
      </c>
      <c r="F81" s="316">
        <f>'VI rok'!Z14</f>
        <v>0</v>
      </c>
      <c r="G81" s="316">
        <f>'VI rok'!AA14</f>
        <v>0</v>
      </c>
      <c r="H81" s="316">
        <f>'VI rok'!AB14</f>
        <v>60</v>
      </c>
      <c r="I81" s="316">
        <f>'VI rok'!AC14</f>
        <v>0</v>
      </c>
      <c r="J81" s="316">
        <f>'VI rok'!AD14</f>
        <v>100</v>
      </c>
      <c r="K81" s="316">
        <f>'VI rok'!AE14</f>
        <v>4</v>
      </c>
    </row>
    <row r="82" spans="1:11" ht="24.75" customHeight="1">
      <c r="A82" s="168">
        <v>8.6</v>
      </c>
      <c r="B82" s="159" t="s">
        <v>202</v>
      </c>
      <c r="C82" s="164" t="str">
        <f>"0912-7LEK-C"&amp;A82&amp;"-"&amp;UPPER(LEFT(B82,1))&amp;"R"</f>
        <v>0912-7LEK-C8.6-ER</v>
      </c>
      <c r="D82" s="165" t="s">
        <v>7</v>
      </c>
      <c r="E82" s="316">
        <f>'VI rok'!Y15</f>
        <v>60</v>
      </c>
      <c r="F82" s="316">
        <f>'VI rok'!Z15</f>
        <v>0</v>
      </c>
      <c r="G82" s="316">
        <f>'VI rok'!AA15</f>
        <v>0</v>
      </c>
      <c r="H82" s="316">
        <f>'VI rok'!AB15</f>
        <v>60</v>
      </c>
      <c r="I82" s="316">
        <f>'VI rok'!AC15</f>
        <v>0</v>
      </c>
      <c r="J82" s="316">
        <f>'VI rok'!AD15</f>
        <v>100</v>
      </c>
      <c r="K82" s="316">
        <f>'VI rok'!AE15</f>
        <v>4</v>
      </c>
    </row>
    <row r="83" spans="1:11" ht="24.75" customHeight="1">
      <c r="A83" s="168">
        <v>8.6999999999999993</v>
      </c>
      <c r="B83" s="159" t="s">
        <v>142</v>
      </c>
      <c r="C83" s="164" t="str">
        <f t="shared" si="9"/>
        <v>0912-7LEK-C8.7-F</v>
      </c>
      <c r="D83" s="165" t="s">
        <v>7</v>
      </c>
      <c r="E83" s="316">
        <f>'VI rok'!Y16</f>
        <v>60</v>
      </c>
      <c r="F83" s="316">
        <f>'VI rok'!Z16</f>
        <v>0</v>
      </c>
      <c r="G83" s="316">
        <f>'VI rok'!AA16</f>
        <v>0</v>
      </c>
      <c r="H83" s="316">
        <f>'VI rok'!AB16</f>
        <v>60</v>
      </c>
      <c r="I83" s="316">
        <f>'VI rok'!AC16</f>
        <v>0</v>
      </c>
      <c r="J83" s="316">
        <f>'VI rok'!AD16</f>
        <v>100</v>
      </c>
      <c r="K83" s="316">
        <f>'VI rok'!AE16</f>
        <v>4</v>
      </c>
    </row>
    <row r="84" spans="1:11" ht="29.25" customHeight="1">
      <c r="A84" s="168">
        <v>8.8000000000000007</v>
      </c>
      <c r="B84" s="159" t="s">
        <v>227</v>
      </c>
      <c r="C84" s="164" t="str">
        <f t="shared" si="9"/>
        <v>0912-7LEK-C8.8-O</v>
      </c>
      <c r="D84" s="165" t="s">
        <v>7</v>
      </c>
      <c r="E84" s="316">
        <f>'VI rok'!Y17</f>
        <v>180</v>
      </c>
      <c r="F84" s="316">
        <f>'VI rok'!Z17</f>
        <v>0</v>
      </c>
      <c r="G84" s="316">
        <f>'VI rok'!AA17</f>
        <v>0</v>
      </c>
      <c r="H84" s="316">
        <f>'VI rok'!AB17</f>
        <v>180</v>
      </c>
      <c r="I84" s="316">
        <f>'VI rok'!AC17</f>
        <v>0</v>
      </c>
      <c r="J84" s="316">
        <f>'VI rok'!AD17</f>
        <v>300</v>
      </c>
      <c r="K84" s="316">
        <f>'VI rok'!AE17</f>
        <v>12</v>
      </c>
    </row>
    <row r="85" spans="1:11">
      <c r="A85" s="613" t="s">
        <v>24</v>
      </c>
      <c r="B85" s="614"/>
      <c r="C85" s="614"/>
      <c r="D85" s="615"/>
      <c r="E85" s="292">
        <f t="shared" ref="E85:K85" si="10">SUM(E77:E84)</f>
        <v>900</v>
      </c>
      <c r="F85" s="292">
        <f t="shared" si="10"/>
        <v>0</v>
      </c>
      <c r="G85" s="292">
        <f t="shared" si="10"/>
        <v>0</v>
      </c>
      <c r="H85" s="292">
        <f t="shared" si="10"/>
        <v>900</v>
      </c>
      <c r="I85" s="292">
        <f t="shared" si="10"/>
        <v>0</v>
      </c>
      <c r="J85" s="292">
        <f t="shared" si="10"/>
        <v>1500</v>
      </c>
      <c r="K85" s="292">
        <f t="shared" si="10"/>
        <v>60</v>
      </c>
    </row>
    <row r="86" spans="1:11">
      <c r="A86" s="172" t="s">
        <v>186</v>
      </c>
      <c r="B86" s="153"/>
      <c r="C86" s="154"/>
      <c r="D86" s="155"/>
      <c r="E86" s="155"/>
      <c r="F86" s="155"/>
      <c r="G86" s="155"/>
      <c r="H86" s="155"/>
      <c r="I86" s="609"/>
      <c r="J86" s="609"/>
      <c r="K86" s="610"/>
    </row>
    <row r="87" spans="1:11" ht="23.25" customHeight="1">
      <c r="A87" s="167">
        <v>9.1</v>
      </c>
      <c r="B87" s="159" t="s">
        <v>56</v>
      </c>
      <c r="C87" s="160" t="str">
        <f t="shared" ref="C87:C94" si="11">"0912-7LEK-C"&amp;A87&amp;"-"&amp;UPPER(LEFT(B87,1))</f>
        <v>0912-7LEK-C9.1-F</v>
      </c>
      <c r="D87" s="161" t="s">
        <v>228</v>
      </c>
      <c r="E87" s="288">
        <f>'I rok'!Y29</f>
        <v>120</v>
      </c>
      <c r="F87" s="288">
        <f>'I rok'!Z29</f>
        <v>0</v>
      </c>
      <c r="G87" s="288">
        <f>'I rok'!AA29</f>
        <v>0</v>
      </c>
      <c r="H87" s="288">
        <f>'I rok'!AB29</f>
        <v>120</v>
      </c>
      <c r="I87" s="288">
        <f>'I rok'!AC29</f>
        <v>0</v>
      </c>
      <c r="J87" s="288">
        <f>'I rok'!AD29</f>
        <v>120</v>
      </c>
      <c r="K87" s="288">
        <f>'I rok'!AE29</f>
        <v>4</v>
      </c>
    </row>
    <row r="88" spans="1:11" ht="23.25" customHeight="1">
      <c r="A88" s="168">
        <v>9.1999999999999993</v>
      </c>
      <c r="B88" s="159" t="s">
        <v>87</v>
      </c>
      <c r="C88" s="164" t="str">
        <f t="shared" si="11"/>
        <v>0912-7LEK-C9.2-O</v>
      </c>
      <c r="D88" s="165" t="s">
        <v>13</v>
      </c>
      <c r="E88" s="288">
        <f>'II rok'!Y31</f>
        <v>90</v>
      </c>
      <c r="F88" s="288">
        <f>'II rok'!Z31</f>
        <v>0</v>
      </c>
      <c r="G88" s="288">
        <f>'II rok'!AA31</f>
        <v>0</v>
      </c>
      <c r="H88" s="288">
        <f>'II rok'!AB31</f>
        <v>90</v>
      </c>
      <c r="I88" s="288">
        <f>'II rok'!AC31</f>
        <v>0</v>
      </c>
      <c r="J88" s="288">
        <f>'II rok'!AD31</f>
        <v>90</v>
      </c>
      <c r="K88" s="288">
        <f>'II rok'!AE31</f>
        <v>3</v>
      </c>
    </row>
    <row r="89" spans="1:11" ht="23.25" customHeight="1">
      <c r="A89" s="168">
        <v>9.3000000000000007</v>
      </c>
      <c r="B89" s="159" t="s">
        <v>88</v>
      </c>
      <c r="C89" s="164" t="str">
        <f t="shared" si="11"/>
        <v>0912-7LEK-C9.3-A</v>
      </c>
      <c r="D89" s="165" t="s">
        <v>13</v>
      </c>
      <c r="E89" s="288">
        <f>'II rok'!Y32</f>
        <v>30</v>
      </c>
      <c r="F89" s="288">
        <f>'II rok'!Z32</f>
        <v>0</v>
      </c>
      <c r="G89" s="288">
        <f>'II rok'!AA32</f>
        <v>0</v>
      </c>
      <c r="H89" s="288">
        <f>'II rok'!AB32</f>
        <v>30</v>
      </c>
      <c r="I89" s="288">
        <f>'II rok'!AC32</f>
        <v>0</v>
      </c>
      <c r="J89" s="288">
        <f>'II rok'!AD32</f>
        <v>30</v>
      </c>
      <c r="K89" s="288">
        <f>'II rok'!AE32</f>
        <v>1</v>
      </c>
    </row>
    <row r="90" spans="1:11" ht="23.25" customHeight="1">
      <c r="A90" s="168">
        <v>9.4</v>
      </c>
      <c r="B90" s="159" t="s">
        <v>114</v>
      </c>
      <c r="C90" s="164" t="str">
        <f t="shared" si="11"/>
        <v>0912-7LEK-C9.4-I</v>
      </c>
      <c r="D90" s="165" t="s">
        <v>16</v>
      </c>
      <c r="E90" s="288">
        <f>'III rok'!Y34</f>
        <v>120</v>
      </c>
      <c r="F90" s="288">
        <f>'III rok'!Z34</f>
        <v>0</v>
      </c>
      <c r="G90" s="288">
        <f>'III rok'!AA34</f>
        <v>0</v>
      </c>
      <c r="H90" s="288">
        <f>'III rok'!AB34</f>
        <v>120</v>
      </c>
      <c r="I90" s="288">
        <f>'III rok'!AC34</f>
        <v>0</v>
      </c>
      <c r="J90" s="288">
        <f>'III rok'!AD34</f>
        <v>120</v>
      </c>
      <c r="K90" s="288">
        <f>'III rok'!AE34</f>
        <v>4</v>
      </c>
    </row>
    <row r="91" spans="1:11" ht="23.25" customHeight="1">
      <c r="A91" s="168">
        <v>9.5</v>
      </c>
      <c r="B91" s="159" t="s">
        <v>132</v>
      </c>
      <c r="C91" s="164" t="str">
        <f t="shared" si="11"/>
        <v>0912-7LEK-C9.5-I</v>
      </c>
      <c r="D91" s="165" t="s">
        <v>14</v>
      </c>
      <c r="E91" s="288">
        <f>'IV rok'!Y26</f>
        <v>60</v>
      </c>
      <c r="F91" s="288">
        <f>'IV rok'!Z26</f>
        <v>0</v>
      </c>
      <c r="G91" s="288">
        <f>'IV rok'!AA26</f>
        <v>0</v>
      </c>
      <c r="H91" s="288">
        <f>'IV rok'!AB26</f>
        <v>60</v>
      </c>
      <c r="I91" s="288">
        <f>'IV rok'!AC26</f>
        <v>0</v>
      </c>
      <c r="J91" s="288">
        <f>'IV rok'!AD26</f>
        <v>60</v>
      </c>
      <c r="K91" s="288">
        <f>'IV rok'!AE26</f>
        <v>2</v>
      </c>
    </row>
    <row r="92" spans="1:11" ht="23.25" customHeight="1">
      <c r="A92" s="168">
        <v>9.6</v>
      </c>
      <c r="B92" s="159" t="s">
        <v>113</v>
      </c>
      <c r="C92" s="164" t="str">
        <f t="shared" si="11"/>
        <v>0912-7LEK-C9.6-P</v>
      </c>
      <c r="D92" s="165" t="s">
        <v>14</v>
      </c>
      <c r="E92" s="288">
        <f>'IV rok'!Y27</f>
        <v>60</v>
      </c>
      <c r="F92" s="288">
        <f>'IV rok'!Z27</f>
        <v>0</v>
      </c>
      <c r="G92" s="288">
        <f>'IV rok'!AA27</f>
        <v>0</v>
      </c>
      <c r="H92" s="288">
        <f>'IV rok'!AB27</f>
        <v>60</v>
      </c>
      <c r="I92" s="288">
        <f>'IV rok'!AC27</f>
        <v>0</v>
      </c>
      <c r="J92" s="288">
        <f>'IV rok'!AD27</f>
        <v>60</v>
      </c>
      <c r="K92" s="288">
        <f>'IV rok'!AE27</f>
        <v>2</v>
      </c>
    </row>
    <row r="93" spans="1:11" ht="23.25" customHeight="1">
      <c r="A93" s="168">
        <v>9.6999999999999993</v>
      </c>
      <c r="B93" s="159" t="s">
        <v>156</v>
      </c>
      <c r="C93" s="164" t="str">
        <f t="shared" si="11"/>
        <v>0912-7LEK-C9.7-S</v>
      </c>
      <c r="D93" s="165" t="s">
        <v>5</v>
      </c>
      <c r="E93" s="288">
        <f>'V rok'!Y37</f>
        <v>60</v>
      </c>
      <c r="F93" s="288">
        <f>'V rok'!Z37</f>
        <v>0</v>
      </c>
      <c r="G93" s="288">
        <f>'V rok'!AA37</f>
        <v>0</v>
      </c>
      <c r="H93" s="288">
        <f>'V rok'!AB37</f>
        <v>60</v>
      </c>
      <c r="I93" s="288">
        <f>'V rok'!AC37</f>
        <v>0</v>
      </c>
      <c r="J93" s="288">
        <f>'V rok'!AD37</f>
        <v>60</v>
      </c>
      <c r="K93" s="288">
        <f>'V rok'!AE37</f>
        <v>2</v>
      </c>
    </row>
    <row r="94" spans="1:11" ht="23.25" customHeight="1">
      <c r="A94" s="168">
        <v>9.8000000000000007</v>
      </c>
      <c r="B94" s="159" t="s">
        <v>150</v>
      </c>
      <c r="C94" s="164" t="str">
        <f t="shared" si="11"/>
        <v>0912-7LEK-C9.8-G</v>
      </c>
      <c r="D94" s="165" t="s">
        <v>5</v>
      </c>
      <c r="E94" s="288">
        <f>'V rok'!Y38</f>
        <v>60</v>
      </c>
      <c r="F94" s="288">
        <f>'V rok'!Z38</f>
        <v>0</v>
      </c>
      <c r="G94" s="288">
        <f>'V rok'!AA38</f>
        <v>0</v>
      </c>
      <c r="H94" s="288">
        <f>'V rok'!AB38</f>
        <v>60</v>
      </c>
      <c r="I94" s="288">
        <f>'V rok'!AC38</f>
        <v>0</v>
      </c>
      <c r="J94" s="288">
        <f>'V rok'!AD38</f>
        <v>60</v>
      </c>
      <c r="K94" s="288">
        <f>'V rok'!AE38</f>
        <v>2</v>
      </c>
    </row>
    <row r="95" spans="1:11">
      <c r="A95" s="617" t="s">
        <v>24</v>
      </c>
      <c r="B95" s="617"/>
      <c r="C95" s="173"/>
      <c r="D95" s="174"/>
      <c r="E95" s="310">
        <f t="shared" ref="E95:K95" si="12">SUM(E87:E94)</f>
        <v>600</v>
      </c>
      <c r="F95" s="310">
        <f t="shared" si="12"/>
        <v>0</v>
      </c>
      <c r="G95" s="310">
        <f t="shared" si="12"/>
        <v>0</v>
      </c>
      <c r="H95" s="310">
        <f t="shared" si="12"/>
        <v>600</v>
      </c>
      <c r="I95" s="310">
        <f t="shared" si="12"/>
        <v>0</v>
      </c>
      <c r="J95" s="310">
        <f t="shared" si="12"/>
        <v>600</v>
      </c>
      <c r="K95" s="310">
        <f t="shared" si="12"/>
        <v>20</v>
      </c>
    </row>
    <row r="96" spans="1:11">
      <c r="A96" s="153" t="s">
        <v>268</v>
      </c>
      <c r="B96" s="299"/>
      <c r="C96" s="153"/>
      <c r="D96" s="153"/>
      <c r="E96" s="153"/>
      <c r="F96" s="153"/>
      <c r="G96" s="153"/>
      <c r="H96" s="153"/>
      <c r="I96" s="153"/>
      <c r="J96" s="153"/>
      <c r="K96" s="300"/>
    </row>
    <row r="97" spans="1:11" ht="20.25" customHeight="1">
      <c r="A97" s="168">
        <v>10.3</v>
      </c>
      <c r="B97" s="159" t="s">
        <v>57</v>
      </c>
      <c r="C97" s="164" t="str">
        <f>"0912-7LEK-A"&amp;A97&amp;"-"&amp;UPPER(LEFT(B97,1))&amp;"Ł"</f>
        <v>0912-7LEK-A10.3-LŁ</v>
      </c>
      <c r="D97" s="165" t="s">
        <v>220</v>
      </c>
      <c r="E97" s="297">
        <f>'I rok'!Y32</f>
        <v>30</v>
      </c>
      <c r="F97" s="297">
        <f>'I rok'!Z32</f>
        <v>0</v>
      </c>
      <c r="G97" s="297">
        <f>'I rok'!AA32</f>
        <v>30</v>
      </c>
      <c r="H97" s="297">
        <f>'I rok'!AB32</f>
        <v>0</v>
      </c>
      <c r="I97" s="297">
        <f>'I rok'!AC32</f>
        <v>0</v>
      </c>
      <c r="J97" s="297">
        <f>'I rok'!AD32</f>
        <v>30</v>
      </c>
      <c r="K97" s="297">
        <f>'I rok'!AE32</f>
        <v>1</v>
      </c>
    </row>
    <row r="98" spans="1:11" ht="20.25" customHeight="1">
      <c r="A98" s="168">
        <v>10.4</v>
      </c>
      <c r="B98" s="159" t="s">
        <v>58</v>
      </c>
      <c r="C98" s="164" t="str">
        <f>"0912-7LEK-A"&amp;A98&amp;"-"&amp;UPPER(LEFT(B98,1))&amp;"B"</f>
        <v>0912-7LEK-A10.4-LB</v>
      </c>
      <c r="D98" s="165" t="s">
        <v>220</v>
      </c>
      <c r="E98" s="297">
        <f>'I rok'!Y33</f>
        <v>2</v>
      </c>
      <c r="F98" s="297">
        <f>'I rok'!Z33</f>
        <v>0</v>
      </c>
      <c r="G98" s="297">
        <f>'I rok'!AA33</f>
        <v>2</v>
      </c>
      <c r="H98" s="297">
        <f>'I rok'!AB33</f>
        <v>0</v>
      </c>
      <c r="I98" s="297">
        <f>'I rok'!AC33</f>
        <v>0</v>
      </c>
      <c r="J98" s="297">
        <f>'I rok'!AD33</f>
        <v>2</v>
      </c>
      <c r="K98" s="297">
        <f>'I rok'!AE33</f>
        <v>0</v>
      </c>
    </row>
    <row r="99" spans="1:11" ht="35.25" customHeight="1">
      <c r="A99" s="168">
        <v>10.5</v>
      </c>
      <c r="B99" s="159" t="s">
        <v>59</v>
      </c>
      <c r="C99" s="164" t="str">
        <f>"0912-7LEK-A"&amp;A99&amp;"-"&amp;UPPER(LEFT(B99,1))&amp;"HP"</f>
        <v>0912-7LEK-A10.5-EHP</v>
      </c>
      <c r="D99" s="165" t="s">
        <v>220</v>
      </c>
      <c r="E99" s="301">
        <f>'I rok'!Y34</f>
        <v>5</v>
      </c>
      <c r="F99" s="301">
        <f>'I rok'!Z34</f>
        <v>5</v>
      </c>
      <c r="G99" s="301">
        <f>'I rok'!AA34</f>
        <v>0</v>
      </c>
      <c r="H99" s="301">
        <f>'I rok'!AB34</f>
        <v>0</v>
      </c>
      <c r="I99" s="301">
        <f>'I rok'!AC34</f>
        <v>0</v>
      </c>
      <c r="J99" s="301">
        <f>'I rok'!AD34</f>
        <v>5</v>
      </c>
      <c r="K99" s="301">
        <f>'I rok'!AE34</f>
        <v>0</v>
      </c>
    </row>
    <row r="100" spans="1:11" ht="19.5" customHeight="1">
      <c r="A100" s="168">
        <v>10.6</v>
      </c>
      <c r="B100" s="159" t="s">
        <v>60</v>
      </c>
      <c r="C100" s="164" t="str">
        <f>"0912-7LEK-A"&amp;A100&amp;"-"&amp;UPPER(LEFT(B100,1))&amp;"F"</f>
        <v>0912-7LEK-A10.6-PF</v>
      </c>
      <c r="D100" s="170" t="s">
        <v>3</v>
      </c>
      <c r="E100" s="288">
        <f>'I rok'!Y35+'II rok'!Y35+'III rok'!Y31+'V rok'!Y41+'IV rok'!Y30+'VI rok'!Y20</f>
        <v>180</v>
      </c>
      <c r="F100" s="288">
        <f>'I rok'!Z35+'II rok'!Z35+'III rok'!Z31+'V rok'!Z41+'IV rok'!Z30+'VI rok'!Z20</f>
        <v>0</v>
      </c>
      <c r="G100" s="288">
        <f>'I rok'!AA35+'II rok'!AA35+'III rok'!AA31+'V rok'!AA41+'IV rok'!AA30+'VI rok'!AA20</f>
        <v>180</v>
      </c>
      <c r="H100" s="288">
        <f>'I rok'!AB35+'II rok'!AB35+'III rok'!AB31+'V rok'!AB41+'IV rok'!AB30+'VI rok'!AB20</f>
        <v>0</v>
      </c>
      <c r="I100" s="288">
        <f>'I rok'!AC35+'II rok'!AC35+'III rok'!AC31+'V rok'!AC41+'IV rok'!AC30+'VI rok'!AC20</f>
        <v>0</v>
      </c>
      <c r="J100" s="288">
        <f>'I rok'!AD35+'II rok'!AD35+'III rok'!AD31+'V rok'!AD41+'IV rok'!AD30+'VI rok'!AD20</f>
        <v>180</v>
      </c>
      <c r="K100" s="288">
        <f>'I rok'!AE35+'II rok'!AE35+'III rok'!AE31+'V rok'!AE41+'IV rok'!AE30+'VI rok'!AE20</f>
        <v>0</v>
      </c>
    </row>
    <row r="101" spans="1:11" ht="16.5" customHeight="1">
      <c r="A101" s="168">
        <v>10.7</v>
      </c>
      <c r="B101" s="624" t="s">
        <v>89</v>
      </c>
      <c r="C101" s="625"/>
      <c r="D101" s="170" t="s">
        <v>228</v>
      </c>
      <c r="E101" s="288">
        <f>'I rok'!Y36</f>
        <v>30</v>
      </c>
      <c r="F101" s="288">
        <f>'I rok'!Z36</f>
        <v>0</v>
      </c>
      <c r="G101" s="288">
        <f>'I rok'!AA36</f>
        <v>30</v>
      </c>
      <c r="H101" s="288">
        <f>'I rok'!AB36</f>
        <v>0</v>
      </c>
      <c r="I101" s="288">
        <f>'I rok'!AC36</f>
        <v>0</v>
      </c>
      <c r="J101" s="288">
        <f>'I rok'!AD36</f>
        <v>60</v>
      </c>
      <c r="K101" s="288">
        <f>'I rok'!AE36</f>
        <v>2</v>
      </c>
    </row>
    <row r="102" spans="1:11" ht="15" customHeight="1">
      <c r="A102" s="168">
        <v>10.8</v>
      </c>
      <c r="B102" s="626"/>
      <c r="C102" s="627"/>
      <c r="D102" s="305">
        <v>3</v>
      </c>
      <c r="E102" s="291">
        <f>'II rok'!Y36</f>
        <v>30</v>
      </c>
      <c r="F102" s="291">
        <f>'II rok'!Z36</f>
        <v>0</v>
      </c>
      <c r="G102" s="291">
        <f>'II rok'!AA36</f>
        <v>30</v>
      </c>
      <c r="H102" s="291">
        <f>'II rok'!AB36</f>
        <v>0</v>
      </c>
      <c r="I102" s="291">
        <f>'II rok'!AC36</f>
        <v>0</v>
      </c>
      <c r="J102" s="291">
        <f>'II rok'!AD36</f>
        <v>60</v>
      </c>
      <c r="K102" s="291">
        <f>'II rok'!AE36</f>
        <v>2</v>
      </c>
    </row>
    <row r="103" spans="1:11" ht="15.75" customHeight="1">
      <c r="A103" s="168">
        <v>10.9</v>
      </c>
      <c r="B103" s="628"/>
      <c r="C103" s="629"/>
      <c r="D103" s="305">
        <v>4</v>
      </c>
      <c r="E103" s="291">
        <f>'II rok'!Y37</f>
        <v>30</v>
      </c>
      <c r="F103" s="291">
        <f>'II rok'!Z37</f>
        <v>0</v>
      </c>
      <c r="G103" s="291">
        <f>'II rok'!AA37</f>
        <v>30</v>
      </c>
      <c r="H103" s="291">
        <f>'II rok'!AB37</f>
        <v>0</v>
      </c>
      <c r="I103" s="291">
        <f>'II rok'!AC37</f>
        <v>0</v>
      </c>
      <c r="J103" s="291">
        <f>'II rok'!AD37</f>
        <v>60</v>
      </c>
      <c r="K103" s="291">
        <f>'II rok'!AE37</f>
        <v>2</v>
      </c>
    </row>
    <row r="104" spans="1:11">
      <c r="A104" s="617" t="s">
        <v>24</v>
      </c>
      <c r="B104" s="617"/>
      <c r="C104" s="173"/>
      <c r="D104" s="174"/>
      <c r="E104" s="292">
        <f t="shared" ref="E104:K104" si="13">SUM(E97:E103)</f>
        <v>307</v>
      </c>
      <c r="F104" s="292">
        <f t="shared" si="13"/>
        <v>5</v>
      </c>
      <c r="G104" s="310">
        <f t="shared" si="13"/>
        <v>302</v>
      </c>
      <c r="H104" s="311">
        <f t="shared" si="13"/>
        <v>0</v>
      </c>
      <c r="I104" s="312">
        <f t="shared" si="13"/>
        <v>0</v>
      </c>
      <c r="J104" s="312">
        <f t="shared" si="13"/>
        <v>397</v>
      </c>
      <c r="K104" s="311">
        <f t="shared" si="13"/>
        <v>7</v>
      </c>
    </row>
    <row r="105" spans="1:11">
      <c r="A105" s="176" t="s">
        <v>231</v>
      </c>
      <c r="B105" s="176"/>
      <c r="C105" s="630"/>
      <c r="D105" s="605"/>
      <c r="E105" s="605"/>
      <c r="F105" s="605"/>
      <c r="G105" s="605"/>
      <c r="H105" s="605"/>
      <c r="I105" s="605"/>
      <c r="J105" s="605"/>
      <c r="K105" s="606"/>
    </row>
    <row r="106" spans="1:11" ht="18.75" customHeight="1">
      <c r="A106" s="177">
        <v>1</v>
      </c>
      <c r="B106" s="178" t="s">
        <v>293</v>
      </c>
      <c r="C106" s="164"/>
      <c r="D106" s="165" t="s">
        <v>220</v>
      </c>
      <c r="E106" s="302">
        <f>'I rok'!Y39</f>
        <v>15</v>
      </c>
      <c r="F106" s="302">
        <f>'I rok'!Z39</f>
        <v>15</v>
      </c>
      <c r="G106" s="302">
        <f>'I rok'!AA39</f>
        <v>0</v>
      </c>
      <c r="H106" s="302">
        <f>'I rok'!AB39</f>
        <v>0</v>
      </c>
      <c r="I106" s="302">
        <f>'I rok'!AC39</f>
        <v>0</v>
      </c>
      <c r="J106" s="302">
        <f>'I rok'!AD39</f>
        <v>25</v>
      </c>
      <c r="K106" s="302">
        <f>'I rok'!AE39</f>
        <v>1</v>
      </c>
    </row>
    <row r="107" spans="1:11" ht="18.75" customHeight="1">
      <c r="A107" s="177">
        <v>2</v>
      </c>
      <c r="B107" s="178" t="s">
        <v>293</v>
      </c>
      <c r="C107" s="164"/>
      <c r="D107" s="165" t="s">
        <v>220</v>
      </c>
      <c r="E107" s="302">
        <f>'I rok'!Y40</f>
        <v>15</v>
      </c>
      <c r="F107" s="302">
        <f>'I rok'!Z40</f>
        <v>15</v>
      </c>
      <c r="G107" s="302">
        <f>'I rok'!AA40</f>
        <v>0</v>
      </c>
      <c r="H107" s="302">
        <f>'I rok'!AB40</f>
        <v>0</v>
      </c>
      <c r="I107" s="302">
        <f>'I rok'!AC40</f>
        <v>0</v>
      </c>
      <c r="J107" s="302">
        <f>'I rok'!AD40</f>
        <v>25</v>
      </c>
      <c r="K107" s="302">
        <f>'I rok'!AE40</f>
        <v>1</v>
      </c>
    </row>
    <row r="108" spans="1:11" ht="18.75" customHeight="1">
      <c r="A108" s="177">
        <v>3</v>
      </c>
      <c r="B108" s="178" t="s">
        <v>293</v>
      </c>
      <c r="C108" s="164"/>
      <c r="D108" s="165" t="s">
        <v>228</v>
      </c>
      <c r="E108" s="166">
        <f>'I rok'!Y41</f>
        <v>15</v>
      </c>
      <c r="F108" s="166">
        <v>15</v>
      </c>
      <c r="G108" s="166">
        <v>0</v>
      </c>
      <c r="H108" s="166">
        <v>0</v>
      </c>
      <c r="I108" s="166">
        <v>0</v>
      </c>
      <c r="J108" s="166">
        <v>25</v>
      </c>
      <c r="K108" s="166">
        <v>1</v>
      </c>
    </row>
    <row r="109" spans="1:11" ht="18.75" customHeight="1">
      <c r="A109" s="177">
        <v>4</v>
      </c>
      <c r="B109" s="178" t="s">
        <v>293</v>
      </c>
      <c r="C109" s="164"/>
      <c r="D109" s="165" t="s">
        <v>228</v>
      </c>
      <c r="E109" s="166">
        <f>'I rok'!Y42</f>
        <v>15</v>
      </c>
      <c r="F109" s="166">
        <f>'I rok'!Z42</f>
        <v>15</v>
      </c>
      <c r="G109" s="166">
        <f>'I rok'!AA42</f>
        <v>0</v>
      </c>
      <c r="H109" s="166">
        <f>'I rok'!AB42</f>
        <v>0</v>
      </c>
      <c r="I109" s="166">
        <f>'I rok'!AC42</f>
        <v>0</v>
      </c>
      <c r="J109" s="166">
        <f>'I rok'!AD42</f>
        <v>25</v>
      </c>
      <c r="K109" s="166">
        <f>'I rok'!AE42</f>
        <v>1</v>
      </c>
    </row>
    <row r="110" spans="1:11" ht="18.75" customHeight="1">
      <c r="A110" s="177">
        <v>5</v>
      </c>
      <c r="B110" s="178" t="s">
        <v>293</v>
      </c>
      <c r="C110" s="164"/>
      <c r="D110" s="165" t="s">
        <v>219</v>
      </c>
      <c r="E110" s="166">
        <f>'II rok'!Y58</f>
        <v>15</v>
      </c>
      <c r="F110" s="166">
        <f>'II rok'!Z58</f>
        <v>15</v>
      </c>
      <c r="G110" s="166">
        <f>'II rok'!AA58</f>
        <v>0</v>
      </c>
      <c r="H110" s="166">
        <f>'II rok'!AB58</f>
        <v>0</v>
      </c>
      <c r="I110" s="166">
        <f>'II rok'!AC58</f>
        <v>0</v>
      </c>
      <c r="J110" s="166">
        <f>'II rok'!AD58</f>
        <v>25</v>
      </c>
      <c r="K110" s="166">
        <f>'II rok'!AE58</f>
        <v>1</v>
      </c>
    </row>
    <row r="111" spans="1:11" ht="18.75" customHeight="1">
      <c r="A111" s="177">
        <v>6</v>
      </c>
      <c r="B111" s="178" t="s">
        <v>293</v>
      </c>
      <c r="C111" s="164"/>
      <c r="D111" s="170" t="s">
        <v>219</v>
      </c>
      <c r="E111" s="166">
        <f>'II rok'!Y41</f>
        <v>15</v>
      </c>
      <c r="F111" s="166">
        <f>'II rok'!Z41</f>
        <v>15</v>
      </c>
      <c r="G111" s="166">
        <f>'II rok'!AA41</f>
        <v>0</v>
      </c>
      <c r="H111" s="166">
        <f>'II rok'!AB41</f>
        <v>0</v>
      </c>
      <c r="I111" s="166">
        <f>'II rok'!AC41</f>
        <v>0</v>
      </c>
      <c r="J111" s="166">
        <f>'II rok'!AD41</f>
        <v>25</v>
      </c>
      <c r="K111" s="166">
        <f>'II rok'!AE41</f>
        <v>1</v>
      </c>
    </row>
    <row r="112" spans="1:11" ht="18.75" customHeight="1">
      <c r="A112" s="177">
        <v>7</v>
      </c>
      <c r="B112" s="178" t="s">
        <v>293</v>
      </c>
      <c r="C112" s="164"/>
      <c r="D112" s="170" t="s">
        <v>219</v>
      </c>
      <c r="E112" s="166">
        <f>'II rok'!Y42</f>
        <v>15</v>
      </c>
      <c r="F112" s="166">
        <f>'II rok'!Z42</f>
        <v>15</v>
      </c>
      <c r="G112" s="166">
        <f>'II rok'!AA42</f>
        <v>0</v>
      </c>
      <c r="H112" s="166">
        <f>'II rok'!AB42</f>
        <v>0</v>
      </c>
      <c r="I112" s="166">
        <f>'II rok'!AC42</f>
        <v>0</v>
      </c>
      <c r="J112" s="166">
        <f>'II rok'!AD42</f>
        <v>25</v>
      </c>
      <c r="K112" s="166">
        <f>'II rok'!AE42</f>
        <v>1</v>
      </c>
    </row>
    <row r="113" spans="1:11" ht="18.75" customHeight="1">
      <c r="A113" s="177">
        <v>8</v>
      </c>
      <c r="B113" s="448" t="s">
        <v>293</v>
      </c>
      <c r="C113" s="164"/>
      <c r="D113" s="170" t="s">
        <v>13</v>
      </c>
      <c r="E113" s="166">
        <f>'II rok'!Y43</f>
        <v>15</v>
      </c>
      <c r="F113" s="166">
        <f>'II rok'!Z43</f>
        <v>15</v>
      </c>
      <c r="G113" s="166">
        <f>'II rok'!AA43</f>
        <v>0</v>
      </c>
      <c r="H113" s="166">
        <f>'II rok'!AB43</f>
        <v>0</v>
      </c>
      <c r="I113" s="166">
        <f>'II rok'!AC43</f>
        <v>0</v>
      </c>
      <c r="J113" s="166">
        <f>'II rok'!AD43</f>
        <v>25</v>
      </c>
      <c r="K113" s="166">
        <f>'II rok'!AE43</f>
        <v>1</v>
      </c>
    </row>
    <row r="114" spans="1:11" ht="18.75" customHeight="1">
      <c r="A114" s="177">
        <v>9</v>
      </c>
      <c r="B114" s="448" t="s">
        <v>293</v>
      </c>
      <c r="C114" s="164"/>
      <c r="D114" s="170" t="s">
        <v>13</v>
      </c>
      <c r="E114" s="166">
        <f>'II rok'!Y44</f>
        <v>15</v>
      </c>
      <c r="F114" s="166">
        <f>'II rok'!Z44</f>
        <v>15</v>
      </c>
      <c r="G114" s="166">
        <f>'II rok'!AA44</f>
        <v>0</v>
      </c>
      <c r="H114" s="166">
        <f>'II rok'!AB44</f>
        <v>0</v>
      </c>
      <c r="I114" s="166">
        <f>'II rok'!AC44</f>
        <v>0</v>
      </c>
      <c r="J114" s="166">
        <f>'II rok'!AD44</f>
        <v>25</v>
      </c>
      <c r="K114" s="166">
        <f>'II rok'!AE44</f>
        <v>1</v>
      </c>
    </row>
    <row r="115" spans="1:11" ht="18.75" customHeight="1">
      <c r="A115" s="177">
        <v>10</v>
      </c>
      <c r="B115" s="448" t="s">
        <v>293</v>
      </c>
      <c r="C115" s="164"/>
      <c r="D115" s="170" t="s">
        <v>13</v>
      </c>
      <c r="E115" s="166">
        <f>'II rok'!Y45</f>
        <v>15</v>
      </c>
      <c r="F115" s="166">
        <f>'II rok'!Z45</f>
        <v>15</v>
      </c>
      <c r="G115" s="166">
        <f>'II rok'!AA45</f>
        <v>0</v>
      </c>
      <c r="H115" s="166">
        <f>'II rok'!AB45</f>
        <v>0</v>
      </c>
      <c r="I115" s="166">
        <f>'II rok'!AC45</f>
        <v>0</v>
      </c>
      <c r="J115" s="166">
        <f>'II rok'!AD45</f>
        <v>25</v>
      </c>
      <c r="K115" s="166">
        <f>'II rok'!AE45</f>
        <v>1</v>
      </c>
    </row>
    <row r="116" spans="1:11" ht="18.75" customHeight="1">
      <c r="A116" s="177">
        <v>11</v>
      </c>
      <c r="B116" s="448" t="s">
        <v>293</v>
      </c>
      <c r="C116" s="164"/>
      <c r="D116" s="170" t="s">
        <v>15</v>
      </c>
      <c r="E116" s="166">
        <f>'III rok'!Y37</f>
        <v>15</v>
      </c>
      <c r="F116" s="166">
        <f>'III rok'!Z37</f>
        <v>15</v>
      </c>
      <c r="G116" s="166">
        <f>'III rok'!AA37</f>
        <v>0</v>
      </c>
      <c r="H116" s="166">
        <f>'III rok'!AB37</f>
        <v>0</v>
      </c>
      <c r="I116" s="166">
        <f>'III rok'!AC37</f>
        <v>0</v>
      </c>
      <c r="J116" s="166">
        <f>'III rok'!AD37</f>
        <v>25</v>
      </c>
      <c r="K116" s="166">
        <f>'III rok'!AE37</f>
        <v>1</v>
      </c>
    </row>
    <row r="117" spans="1:11" ht="18.75" customHeight="1">
      <c r="A117" s="177">
        <v>12</v>
      </c>
      <c r="B117" s="448" t="s">
        <v>293</v>
      </c>
      <c r="C117" s="164"/>
      <c r="D117" s="170" t="s">
        <v>15</v>
      </c>
      <c r="E117" s="166">
        <f>'III rok'!Y38</f>
        <v>15</v>
      </c>
      <c r="F117" s="166">
        <f>'III rok'!Z38</f>
        <v>15</v>
      </c>
      <c r="G117" s="166">
        <f>'III rok'!AA38</f>
        <v>0</v>
      </c>
      <c r="H117" s="166">
        <f>'III rok'!AB38</f>
        <v>0</v>
      </c>
      <c r="I117" s="166">
        <f>'III rok'!AC38</f>
        <v>0</v>
      </c>
      <c r="J117" s="166">
        <f>'III rok'!AD38</f>
        <v>25</v>
      </c>
      <c r="K117" s="166">
        <f>'III rok'!AE38</f>
        <v>1</v>
      </c>
    </row>
    <row r="118" spans="1:11" ht="18.75" customHeight="1">
      <c r="A118" s="177">
        <v>13</v>
      </c>
      <c r="B118" s="448" t="s">
        <v>293</v>
      </c>
      <c r="C118" s="164"/>
      <c r="D118" s="170" t="s">
        <v>15</v>
      </c>
      <c r="E118" s="166">
        <f>'III rok'!Y39</f>
        <v>15</v>
      </c>
      <c r="F118" s="166">
        <f>'III rok'!Z39</f>
        <v>0</v>
      </c>
      <c r="G118" s="166">
        <f>'III rok'!AA39</f>
        <v>15</v>
      </c>
      <c r="H118" s="166">
        <f>'III rok'!AB39</f>
        <v>0</v>
      </c>
      <c r="I118" s="166">
        <f>'III rok'!AC39</f>
        <v>0</v>
      </c>
      <c r="J118" s="166">
        <f>'III rok'!AD39</f>
        <v>25</v>
      </c>
      <c r="K118" s="166">
        <f>'III rok'!AE39</f>
        <v>1</v>
      </c>
    </row>
    <row r="119" spans="1:11" ht="18.75" customHeight="1">
      <c r="A119" s="177">
        <v>14</v>
      </c>
      <c r="B119" s="448" t="s">
        <v>293</v>
      </c>
      <c r="C119" s="164"/>
      <c r="D119" s="170" t="s">
        <v>16</v>
      </c>
      <c r="E119" s="166">
        <f>'III rok'!Y40</f>
        <v>15</v>
      </c>
      <c r="F119" s="166">
        <v>15</v>
      </c>
      <c r="G119" s="166">
        <v>0</v>
      </c>
      <c r="H119" s="166">
        <v>0</v>
      </c>
      <c r="I119" s="166">
        <v>0</v>
      </c>
      <c r="J119" s="166">
        <v>25</v>
      </c>
      <c r="K119" s="166">
        <v>1</v>
      </c>
    </row>
    <row r="120" spans="1:11" ht="18.75" customHeight="1">
      <c r="A120" s="177">
        <v>15</v>
      </c>
      <c r="B120" s="448" t="s">
        <v>293</v>
      </c>
      <c r="C120" s="164"/>
      <c r="D120" s="165" t="s">
        <v>16</v>
      </c>
      <c r="E120" s="166">
        <f>'III rok'!Y41</f>
        <v>15</v>
      </c>
      <c r="F120" s="166">
        <f>'III rok'!Z41</f>
        <v>15</v>
      </c>
      <c r="G120" s="166">
        <f>'III rok'!AA41</f>
        <v>0</v>
      </c>
      <c r="H120" s="166">
        <f>'III rok'!AB41</f>
        <v>0</v>
      </c>
      <c r="I120" s="166">
        <f>'III rok'!AC41</f>
        <v>0</v>
      </c>
      <c r="J120" s="166">
        <f>'III rok'!AD41</f>
        <v>25</v>
      </c>
      <c r="K120" s="166">
        <f>'III rok'!AE41</f>
        <v>1</v>
      </c>
    </row>
    <row r="121" spans="1:11" ht="18.75" customHeight="1">
      <c r="A121" s="177">
        <v>16</v>
      </c>
      <c r="B121" s="448" t="s">
        <v>293</v>
      </c>
      <c r="C121" s="164"/>
      <c r="D121" s="165" t="s">
        <v>17</v>
      </c>
      <c r="E121" s="166">
        <f>'IV rok'!Y33</f>
        <v>15</v>
      </c>
      <c r="F121" s="166">
        <f>'IV rok'!Z33</f>
        <v>15</v>
      </c>
      <c r="G121" s="166">
        <f>'IV rok'!AA33</f>
        <v>0</v>
      </c>
      <c r="H121" s="166">
        <f>'IV rok'!AB33</f>
        <v>0</v>
      </c>
      <c r="I121" s="166">
        <f>'IV rok'!AC33</f>
        <v>0</v>
      </c>
      <c r="J121" s="166">
        <f>'IV rok'!AD33</f>
        <v>25</v>
      </c>
      <c r="K121" s="166">
        <f>'IV rok'!AE33</f>
        <v>1</v>
      </c>
    </row>
    <row r="122" spans="1:11" ht="18.75" customHeight="1">
      <c r="A122" s="177">
        <v>17</v>
      </c>
      <c r="B122" s="448" t="s">
        <v>293</v>
      </c>
      <c r="C122" s="164"/>
      <c r="D122" s="165" t="s">
        <v>17</v>
      </c>
      <c r="E122" s="166">
        <f>'IV rok'!Y34</f>
        <v>15</v>
      </c>
      <c r="F122" s="166">
        <f>'IV rok'!Z34</f>
        <v>15</v>
      </c>
      <c r="G122" s="166">
        <f>'IV rok'!AA34</f>
        <v>0</v>
      </c>
      <c r="H122" s="166">
        <f>'IV rok'!AB34</f>
        <v>0</v>
      </c>
      <c r="I122" s="166">
        <f>'IV rok'!AC34</f>
        <v>0</v>
      </c>
      <c r="J122" s="166">
        <f>'IV rok'!AD34</f>
        <v>25</v>
      </c>
      <c r="K122" s="166">
        <f>'IV rok'!AE34</f>
        <v>1</v>
      </c>
    </row>
    <row r="123" spans="1:11" ht="18.75" customHeight="1">
      <c r="A123" s="177">
        <v>18</v>
      </c>
      <c r="B123" s="448" t="s">
        <v>293</v>
      </c>
      <c r="C123" s="164"/>
      <c r="D123" s="165" t="s">
        <v>17</v>
      </c>
      <c r="E123" s="166">
        <f>'IV rok'!Y35</f>
        <v>15</v>
      </c>
      <c r="F123" s="166">
        <f>'IV rok'!Z35</f>
        <v>15</v>
      </c>
      <c r="G123" s="166">
        <f>'IV rok'!AA35</f>
        <v>0</v>
      </c>
      <c r="H123" s="166">
        <f>'IV rok'!AB35</f>
        <v>0</v>
      </c>
      <c r="I123" s="166">
        <f>'IV rok'!AC35</f>
        <v>0</v>
      </c>
      <c r="J123" s="166">
        <f>'IV rok'!AD35</f>
        <v>25</v>
      </c>
      <c r="K123" s="166">
        <f>'IV rok'!AE35</f>
        <v>1</v>
      </c>
    </row>
    <row r="124" spans="1:11" ht="18.75" customHeight="1">
      <c r="A124" s="177">
        <v>19</v>
      </c>
      <c r="B124" s="448" t="s">
        <v>293</v>
      </c>
      <c r="C124" s="164"/>
      <c r="D124" s="165" t="s">
        <v>14</v>
      </c>
      <c r="E124" s="166">
        <f>'IV rok'!Y36</f>
        <v>15</v>
      </c>
      <c r="F124" s="166">
        <f>'IV rok'!Z36</f>
        <v>15</v>
      </c>
      <c r="G124" s="166">
        <f>'IV rok'!AA36</f>
        <v>0</v>
      </c>
      <c r="H124" s="166">
        <f>'IV rok'!AB36</f>
        <v>0</v>
      </c>
      <c r="I124" s="166">
        <f>'IV rok'!AC36</f>
        <v>0</v>
      </c>
      <c r="J124" s="166">
        <f>'IV rok'!AD36</f>
        <v>25</v>
      </c>
      <c r="K124" s="166">
        <f>'IV rok'!AE36</f>
        <v>1</v>
      </c>
    </row>
    <row r="125" spans="1:11" ht="18.75" customHeight="1">
      <c r="A125" s="177">
        <v>20</v>
      </c>
      <c r="B125" s="448" t="s">
        <v>293</v>
      </c>
      <c r="C125" s="164"/>
      <c r="D125" s="165" t="s">
        <v>14</v>
      </c>
      <c r="E125" s="166">
        <f>'IV rok'!Y37</f>
        <v>15</v>
      </c>
      <c r="F125" s="166">
        <f>'IV rok'!Z37</f>
        <v>15</v>
      </c>
      <c r="G125" s="166">
        <f>'IV rok'!AA37</f>
        <v>0</v>
      </c>
      <c r="H125" s="166">
        <f>'IV rok'!AB37</f>
        <v>0</v>
      </c>
      <c r="I125" s="166">
        <f>'IV rok'!AC37</f>
        <v>0</v>
      </c>
      <c r="J125" s="166">
        <f>'IV rok'!AD37</f>
        <v>25</v>
      </c>
      <c r="K125" s="166">
        <f>'IV rok'!AE37</f>
        <v>1</v>
      </c>
    </row>
    <row r="126" spans="1:11" ht="18.75" customHeight="1">
      <c r="A126" s="177">
        <v>21</v>
      </c>
      <c r="B126" s="448" t="s">
        <v>293</v>
      </c>
      <c r="C126" s="164"/>
      <c r="D126" s="165" t="s">
        <v>14</v>
      </c>
      <c r="E126" s="166">
        <f>'IV rok'!Y37</f>
        <v>15</v>
      </c>
      <c r="F126" s="166">
        <f>'IV rok'!Z37</f>
        <v>15</v>
      </c>
      <c r="G126" s="166">
        <f>'IV rok'!AA37</f>
        <v>0</v>
      </c>
      <c r="H126" s="166">
        <f>'IV rok'!AB37</f>
        <v>0</v>
      </c>
      <c r="I126" s="166">
        <f>'IV rok'!AC37</f>
        <v>0</v>
      </c>
      <c r="J126" s="166">
        <f>'IV rok'!AD37</f>
        <v>25</v>
      </c>
      <c r="K126" s="166">
        <f>'IV rok'!AE37</f>
        <v>1</v>
      </c>
    </row>
    <row r="127" spans="1:11" ht="18.75" customHeight="1">
      <c r="A127" s="177">
        <v>22</v>
      </c>
      <c r="B127" s="178" t="s">
        <v>293</v>
      </c>
      <c r="C127" s="164"/>
      <c r="D127" s="165" t="s">
        <v>4</v>
      </c>
      <c r="E127" s="166">
        <f>'V rok'!Y44</f>
        <v>25</v>
      </c>
      <c r="F127" s="166">
        <f>'V rok'!Z44</f>
        <v>10</v>
      </c>
      <c r="G127" s="166">
        <f>'V rok'!AA44</f>
        <v>15</v>
      </c>
      <c r="H127" s="166">
        <f>'V rok'!AB44</f>
        <v>0</v>
      </c>
      <c r="I127" s="166">
        <f>'V rok'!AC44</f>
        <v>0</v>
      </c>
      <c r="J127" s="166">
        <f>'V rok'!AD44</f>
        <v>50</v>
      </c>
      <c r="K127" s="166">
        <f>'V rok'!AE44</f>
        <v>2</v>
      </c>
    </row>
    <row r="128" spans="1:11" ht="18.75" customHeight="1">
      <c r="A128" s="177">
        <v>23</v>
      </c>
      <c r="B128" s="178" t="s">
        <v>293</v>
      </c>
      <c r="C128" s="164"/>
      <c r="D128" s="165" t="s">
        <v>4</v>
      </c>
      <c r="E128" s="166">
        <f>'V rok'!Y45</f>
        <v>15</v>
      </c>
      <c r="F128" s="166">
        <f>'V rok'!Z45</f>
        <v>0</v>
      </c>
      <c r="G128" s="166">
        <f>'V rok'!AA45</f>
        <v>15</v>
      </c>
      <c r="H128" s="166">
        <f>'V rok'!AB45</f>
        <v>0</v>
      </c>
      <c r="I128" s="166">
        <f>'V rok'!AC45</f>
        <v>0</v>
      </c>
      <c r="J128" s="166">
        <f>'V rok'!AD45</f>
        <v>25</v>
      </c>
      <c r="K128" s="166">
        <f>'V rok'!AE45</f>
        <v>1</v>
      </c>
    </row>
    <row r="129" spans="1:11" ht="18.75" customHeight="1">
      <c r="A129" s="177">
        <v>24</v>
      </c>
      <c r="B129" s="178" t="s">
        <v>293</v>
      </c>
      <c r="C129" s="164"/>
      <c r="D129" s="165" t="s">
        <v>5</v>
      </c>
      <c r="E129" s="166">
        <f>'V rok'!Y46</f>
        <v>15</v>
      </c>
      <c r="F129" s="166">
        <f>'V rok'!Z46</f>
        <v>15</v>
      </c>
      <c r="G129" s="166">
        <f>'V rok'!AA46</f>
        <v>0</v>
      </c>
      <c r="H129" s="166">
        <f>'V rok'!AB46</f>
        <v>0</v>
      </c>
      <c r="I129" s="166">
        <f>'V rok'!AC46</f>
        <v>0</v>
      </c>
      <c r="J129" s="166">
        <f>'V rok'!AD46</f>
        <v>25</v>
      </c>
      <c r="K129" s="166">
        <f>'V rok'!AE46</f>
        <v>1</v>
      </c>
    </row>
    <row r="130" spans="1:11" ht="67.5" customHeight="1">
      <c r="A130" s="177">
        <v>25</v>
      </c>
      <c r="B130" s="178" t="s">
        <v>232</v>
      </c>
      <c r="C130" s="164"/>
      <c r="D130" s="165" t="s">
        <v>233</v>
      </c>
      <c r="E130" s="166">
        <f>'V rok'!Y47+'VI rok'!Y23</f>
        <v>120</v>
      </c>
      <c r="F130" s="166">
        <f>'V rok'!Z47+'VI rok'!Z23</f>
        <v>0</v>
      </c>
      <c r="G130" s="166">
        <f>'V rok'!AA47+'VI rok'!AA23</f>
        <v>120</v>
      </c>
      <c r="H130" s="166">
        <f>'V rok'!AB47+'VI rok'!AB23</f>
        <v>0</v>
      </c>
      <c r="I130" s="166">
        <f>'V rok'!AC47+'VI rok'!AC23</f>
        <v>0</v>
      </c>
      <c r="J130" s="166">
        <f>'V rok'!AD47+'VI rok'!AD23</f>
        <v>200</v>
      </c>
      <c r="K130" s="166">
        <f>'V rok'!AE47+'VI rok'!AE23</f>
        <v>8</v>
      </c>
    </row>
    <row r="131" spans="1:11">
      <c r="A131" s="618" t="s">
        <v>24</v>
      </c>
      <c r="B131" s="619"/>
      <c r="C131" s="619"/>
      <c r="D131" s="620"/>
      <c r="E131" s="175">
        <f t="shared" ref="E131:K131" si="14">SUM(E106:E130)</f>
        <v>490</v>
      </c>
      <c r="F131" s="175">
        <f t="shared" si="14"/>
        <v>325</v>
      </c>
      <c r="G131" s="175">
        <f t="shared" si="14"/>
        <v>165</v>
      </c>
      <c r="H131" s="175">
        <f t="shared" si="14"/>
        <v>0</v>
      </c>
      <c r="I131" s="175">
        <f t="shared" si="14"/>
        <v>0</v>
      </c>
      <c r="J131" s="175">
        <f t="shared" si="14"/>
        <v>825</v>
      </c>
      <c r="K131" s="175">
        <f t="shared" si="14"/>
        <v>33</v>
      </c>
    </row>
    <row r="132" spans="1:11">
      <c r="A132" s="621" t="s">
        <v>62</v>
      </c>
      <c r="B132" s="622"/>
      <c r="C132" s="622"/>
      <c r="D132" s="623"/>
      <c r="E132" s="318">
        <f>SUM(E131,,E104,E95,E85,E75,E68,E53,E38,E27,E19,E8)</f>
        <v>6072</v>
      </c>
      <c r="F132" s="318">
        <f>SUM(F8,F19,F27,F38,F53,F68,F75,F104,F131)</f>
        <v>1645</v>
      </c>
      <c r="G132" s="179">
        <f>SUM(G131,G104,G95,G75,G68,G53,G38,G27,G19,G8)</f>
        <v>1842</v>
      </c>
      <c r="H132" s="179">
        <f>SUM(H131,H95,H85,H75,H68,H53,H19,H8)</f>
        <v>2355</v>
      </c>
      <c r="I132" s="179">
        <f>SUM(I27,I19)</f>
        <v>230</v>
      </c>
      <c r="J132" s="179">
        <f>SUM(J8,J19,J27,J38,J53,J68,J75,J85,J95,J104,J131,)</f>
        <v>9617</v>
      </c>
      <c r="K132" s="318">
        <f>SUM(K131,K104,K95,K85,K75,K68,K53,K38,K27,K19,K8)</f>
        <v>370</v>
      </c>
    </row>
    <row r="133" spans="1:11">
      <c r="A133" s="147"/>
      <c r="B133" s="147"/>
      <c r="C133" s="180"/>
      <c r="D133" s="181"/>
      <c r="E133" s="182"/>
      <c r="F133" s="182"/>
      <c r="G133" s="182"/>
      <c r="H133" s="182"/>
      <c r="I133" s="182"/>
      <c r="J133" s="182"/>
      <c r="K133" s="182"/>
    </row>
    <row r="134" spans="1:11">
      <c r="A134" s="147"/>
      <c r="B134" s="147"/>
      <c r="C134" s="180"/>
      <c r="D134" s="181"/>
      <c r="E134" s="182"/>
      <c r="F134" s="182"/>
      <c r="G134" s="182"/>
      <c r="H134" s="182"/>
      <c r="I134" s="182"/>
      <c r="J134" s="182"/>
      <c r="K134" s="182"/>
    </row>
    <row r="135" spans="1:11">
      <c r="A135" s="147"/>
      <c r="B135" s="147"/>
      <c r="C135" s="180"/>
      <c r="D135" s="181"/>
      <c r="E135" s="182"/>
      <c r="F135" s="182"/>
      <c r="G135" s="182"/>
      <c r="H135" s="182"/>
      <c r="I135" s="182"/>
      <c r="J135" s="182"/>
      <c r="K135" s="182"/>
    </row>
    <row r="136" spans="1:11">
      <c r="A136" s="147"/>
      <c r="B136" s="147"/>
      <c r="C136" s="180"/>
      <c r="D136" s="181"/>
      <c r="E136" s="182"/>
      <c r="F136" s="182"/>
      <c r="G136" s="182"/>
      <c r="H136" s="182"/>
      <c r="I136" s="182"/>
      <c r="J136" s="182"/>
      <c r="K136" s="182"/>
    </row>
    <row r="137" spans="1:11">
      <c r="A137" s="147"/>
      <c r="B137" s="147"/>
      <c r="C137" s="180"/>
      <c r="D137" s="181"/>
      <c r="E137" s="182"/>
      <c r="F137" s="182"/>
      <c r="G137" s="182"/>
      <c r="H137" s="182"/>
      <c r="I137" s="182"/>
      <c r="J137" s="182"/>
      <c r="K137" s="182"/>
    </row>
    <row r="138" spans="1:11">
      <c r="A138" s="147"/>
      <c r="B138" s="147"/>
      <c r="C138" s="180"/>
      <c r="D138" s="181"/>
      <c r="E138" s="182"/>
      <c r="F138" s="182"/>
      <c r="G138" s="182"/>
      <c r="H138" s="182"/>
      <c r="I138" s="182"/>
      <c r="J138" s="182"/>
      <c r="K138" s="182"/>
    </row>
    <row r="139" spans="1:11">
      <c r="A139" s="147"/>
      <c r="B139" s="147"/>
      <c r="C139" s="180"/>
      <c r="D139" s="181"/>
      <c r="E139" s="182"/>
      <c r="F139" s="182"/>
      <c r="G139" s="182"/>
      <c r="H139" s="182"/>
      <c r="I139" s="182"/>
      <c r="J139" s="182"/>
      <c r="K139" s="182"/>
    </row>
    <row r="140" spans="1:11">
      <c r="A140" s="147"/>
      <c r="B140" s="147"/>
      <c r="C140" s="183" t="s">
        <v>234</v>
      </c>
      <c r="D140" s="181"/>
      <c r="E140" s="182"/>
      <c r="F140" s="182"/>
      <c r="G140" s="182"/>
      <c r="H140" s="182"/>
      <c r="I140" s="182"/>
      <c r="J140" s="182"/>
      <c r="K140" s="182"/>
    </row>
    <row r="143" spans="1:11" ht="102.75" customHeight="1">
      <c r="B143" s="616" t="s">
        <v>322</v>
      </c>
      <c r="C143" s="616"/>
      <c r="D143" s="616"/>
      <c r="E143" s="616"/>
      <c r="F143" s="616"/>
      <c r="G143" s="616"/>
      <c r="H143" s="616"/>
      <c r="I143" s="616"/>
      <c r="J143" s="616"/>
      <c r="K143" s="616"/>
    </row>
  </sheetData>
  <mergeCells count="23">
    <mergeCell ref="B143:K143"/>
    <mergeCell ref="B68:C68"/>
    <mergeCell ref="H69:J69"/>
    <mergeCell ref="A104:B104"/>
    <mergeCell ref="B53:C53"/>
    <mergeCell ref="D54:K54"/>
    <mergeCell ref="A131:D131"/>
    <mergeCell ref="A132:D132"/>
    <mergeCell ref="B101:C103"/>
    <mergeCell ref="A75:D75"/>
    <mergeCell ref="A85:D85"/>
    <mergeCell ref="A95:B95"/>
    <mergeCell ref="C105:K105"/>
    <mergeCell ref="I86:K86"/>
    <mergeCell ref="C28:K28"/>
    <mergeCell ref="B38:D38"/>
    <mergeCell ref="D39:K39"/>
    <mergeCell ref="A27:D27"/>
    <mergeCell ref="A1:K1"/>
    <mergeCell ref="A2:B2"/>
    <mergeCell ref="A3:B3"/>
    <mergeCell ref="A8:D8"/>
    <mergeCell ref="A19:D19"/>
  </mergeCells>
  <pageMargins left="0.7" right="0.7" top="0.75" bottom="0.75" header="0.3" footer="0.3"/>
  <pageSetup paperSize="9" scale="6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11</vt:i4>
      </vt:variant>
    </vt:vector>
  </HeadingPairs>
  <TitlesOfParts>
    <vt:vector size="21" baseType="lpstr">
      <vt:lpstr>I rok</vt:lpstr>
      <vt:lpstr>II rok</vt:lpstr>
      <vt:lpstr>III rok</vt:lpstr>
      <vt:lpstr>IV rok</vt:lpstr>
      <vt:lpstr>Arkusz4</vt:lpstr>
      <vt:lpstr>V rok</vt:lpstr>
      <vt:lpstr>VI rok</vt:lpstr>
      <vt:lpstr>Razem</vt:lpstr>
      <vt:lpstr>Arkusz1</vt:lpstr>
      <vt:lpstr>Fakultety</vt:lpstr>
      <vt:lpstr>'I rok'!Obszar_wydruku</vt:lpstr>
      <vt:lpstr>'II rok'!Obszar_wydruku</vt:lpstr>
      <vt:lpstr>'III rok'!Obszar_wydruku</vt:lpstr>
      <vt:lpstr>'IV rok'!Obszar_wydruku</vt:lpstr>
      <vt:lpstr>'V rok'!Obszar_wydruku</vt:lpstr>
      <vt:lpstr>'VI rok'!Obszar_wydruku</vt:lpstr>
      <vt:lpstr>'I rok'!Tytuły_wydruku</vt:lpstr>
      <vt:lpstr>'II rok'!Tytuły_wydruku</vt:lpstr>
      <vt:lpstr>'III rok'!Tytuły_wydruku</vt:lpstr>
      <vt:lpstr>'IV rok'!Tytuły_wydruku</vt:lpstr>
      <vt:lpstr>'V rok'!Tytuły_wydruku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ug</dc:creator>
  <cp:lastModifiedBy>Aneta Widak</cp:lastModifiedBy>
  <cp:lastPrinted>2022-06-02T13:08:26Z</cp:lastPrinted>
  <dcterms:created xsi:type="dcterms:W3CDTF">2010-12-06T08:38:47Z</dcterms:created>
  <dcterms:modified xsi:type="dcterms:W3CDTF">2022-07-20T07:51:51Z</dcterms:modified>
</cp:coreProperties>
</file>